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8" documentId="13_ncr:1_{438785D0-48BF-4777-A87A-A151852A6062}" xr6:coauthVersionLast="47" xr6:coauthVersionMax="47" xr10:uidLastSave="{1FF51024-7C82-4F4D-A09B-7D733F08CF90}"/>
  <bookViews>
    <workbookView xWindow="-120" yWindow="-120" windowWidth="38640" windowHeight="1572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175m'!$B$1:$N$102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1" i="1" l="1"/>
  <c r="I99" i="1"/>
  <c r="I98" i="1"/>
  <c r="I97" i="1"/>
  <c r="I96" i="1"/>
  <c r="I95" i="1"/>
  <c r="J95" i="1" s="1"/>
  <c r="J96" i="1" s="1"/>
  <c r="F95" i="1"/>
  <c r="F96" i="1" s="1"/>
  <c r="F97" i="1" s="1"/>
  <c r="F98" i="1" s="1"/>
  <c r="F99" i="1" s="1"/>
  <c r="L96" i="1" s="1"/>
  <c r="M96" i="1" s="1"/>
  <c r="I93" i="1"/>
  <c r="I92" i="1"/>
  <c r="I91" i="1"/>
  <c r="I90" i="1"/>
  <c r="I89" i="1"/>
  <c r="J89" i="1" s="1"/>
  <c r="F89" i="1"/>
  <c r="F90" i="1" s="1"/>
  <c r="F91" i="1" s="1"/>
  <c r="F92" i="1" s="1"/>
  <c r="F93" i="1" s="1"/>
  <c r="L93" i="1" s="1"/>
  <c r="M93" i="1" s="1"/>
  <c r="I85" i="1"/>
  <c r="I84" i="1"/>
  <c r="I83" i="1"/>
  <c r="J83" i="1" s="1"/>
  <c r="F83" i="1"/>
  <c r="F84" i="1" s="1"/>
  <c r="F85" i="1" s="1"/>
  <c r="F86" i="1" s="1"/>
  <c r="F87" i="1" s="1"/>
  <c r="I78" i="1"/>
  <c r="I79" i="1"/>
  <c r="I77" i="1"/>
  <c r="J97" i="1" l="1"/>
  <c r="J98" i="1" s="1"/>
  <c r="J99" i="1" s="1"/>
  <c r="L95" i="1"/>
  <c r="M95" i="1" s="1"/>
  <c r="L99" i="1"/>
  <c r="M99" i="1" s="1"/>
  <c r="L98" i="1"/>
  <c r="M98" i="1" s="1"/>
  <c r="L97" i="1"/>
  <c r="M97" i="1" s="1"/>
  <c r="L89" i="1"/>
  <c r="M89" i="1" s="1"/>
  <c r="L90" i="1"/>
  <c r="M90" i="1" s="1"/>
  <c r="L91" i="1"/>
  <c r="M91" i="1" s="1"/>
  <c r="L92" i="1"/>
  <c r="M92" i="1" s="1"/>
  <c r="J90" i="1"/>
  <c r="J91" i="1" s="1"/>
  <c r="J92" i="1" s="1"/>
  <c r="J93" i="1" s="1"/>
  <c r="L83" i="1"/>
  <c r="M83" i="1" s="1"/>
  <c r="L87" i="1"/>
  <c r="M87" i="1" s="1"/>
  <c r="L86" i="1"/>
  <c r="M86" i="1" s="1"/>
  <c r="L85" i="1"/>
  <c r="M85" i="1" s="1"/>
  <c r="L84" i="1"/>
  <c r="M84" i="1" s="1"/>
  <c r="J84" i="1"/>
  <c r="J85" i="1" s="1"/>
  <c r="J86" i="1" s="1"/>
  <c r="J87" i="1" s="1"/>
  <c r="I81" i="1"/>
  <c r="I80" i="1"/>
  <c r="J77" i="1"/>
  <c r="F77" i="1"/>
  <c r="F78" i="1" s="1"/>
  <c r="F79" i="1" s="1"/>
  <c r="F80" i="1" s="1"/>
  <c r="N99" i="1" l="1"/>
  <c r="N93" i="1"/>
  <c r="N87" i="1"/>
  <c r="F81" i="1"/>
  <c r="L78" i="1" s="1"/>
  <c r="M78" i="1" s="1"/>
  <c r="J78" i="1"/>
  <c r="J79" i="1" s="1"/>
  <c r="J80" i="1" s="1"/>
  <c r="J81" i="1" s="1"/>
  <c r="I75" i="1"/>
  <c r="I74" i="1"/>
  <c r="I73" i="1"/>
  <c r="I72" i="1"/>
  <c r="I71" i="1"/>
  <c r="J71" i="1" s="1"/>
  <c r="F71" i="1"/>
  <c r="F72" i="1" s="1"/>
  <c r="F73" i="1" s="1"/>
  <c r="F74" i="1" s="1"/>
  <c r="F75" i="1" s="1"/>
  <c r="L74" i="1" s="1"/>
  <c r="M74" i="1" s="1"/>
  <c r="I69" i="1"/>
  <c r="I68" i="1"/>
  <c r="I67" i="1"/>
  <c r="I66" i="1"/>
  <c r="I65" i="1"/>
  <c r="J65" i="1" s="1"/>
  <c r="F65" i="1"/>
  <c r="F66" i="1" s="1"/>
  <c r="F67" i="1" s="1"/>
  <c r="F68" i="1" s="1"/>
  <c r="F69" i="1" s="1"/>
  <c r="L67" i="1" s="1"/>
  <c r="M67" i="1" s="1"/>
  <c r="L79" i="1" l="1"/>
  <c r="M79" i="1" s="1"/>
  <c r="L80" i="1"/>
  <c r="M80" i="1" s="1"/>
  <c r="L77" i="1"/>
  <c r="M77" i="1" s="1"/>
  <c r="L81" i="1"/>
  <c r="M81" i="1" s="1"/>
  <c r="J72" i="1"/>
  <c r="J73" i="1" s="1"/>
  <c r="J74" i="1" s="1"/>
  <c r="J75" i="1" s="1"/>
  <c r="L71" i="1"/>
  <c r="M71" i="1" s="1"/>
  <c r="L75" i="1"/>
  <c r="M75" i="1" s="1"/>
  <c r="L73" i="1"/>
  <c r="M73" i="1" s="1"/>
  <c r="L72" i="1"/>
  <c r="M72" i="1" s="1"/>
  <c r="J66" i="1"/>
  <c r="J67" i="1" s="1"/>
  <c r="J68" i="1" s="1"/>
  <c r="J69" i="1" s="1"/>
  <c r="L65" i="1"/>
  <c r="M65" i="1" s="1"/>
  <c r="L69" i="1"/>
  <c r="M69" i="1" s="1"/>
  <c r="L68" i="1"/>
  <c r="M68" i="1" s="1"/>
  <c r="L66" i="1"/>
  <c r="M66" i="1" s="1"/>
  <c r="I63" i="1"/>
  <c r="I62" i="1"/>
  <c r="I61" i="1"/>
  <c r="I60" i="1"/>
  <c r="I59" i="1"/>
  <c r="J59" i="1" s="1"/>
  <c r="F59" i="1"/>
  <c r="F60" i="1" s="1"/>
  <c r="F61" i="1" s="1"/>
  <c r="F62" i="1" s="1"/>
  <c r="F63" i="1" s="1"/>
  <c r="L62" i="1" s="1"/>
  <c r="M62" i="1" s="1"/>
  <c r="J60" i="1" l="1"/>
  <c r="J61" i="1" s="1"/>
  <c r="J62" i="1" s="1"/>
  <c r="J63" i="1" s="1"/>
  <c r="N81" i="1"/>
  <c r="N75" i="1"/>
  <c r="N69" i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54" i="1" l="1"/>
  <c r="J55" i="1" s="1"/>
  <c r="J56" i="1" s="1"/>
  <c r="J57" i="1" s="1"/>
  <c r="O57" i="1" s="1"/>
  <c r="N63" i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F20" i="1"/>
  <c r="M12" i="1"/>
  <c r="G14" i="1" l="1"/>
  <c r="F21" i="1"/>
  <c r="G101" i="1" s="1"/>
  <c r="I15" i="1"/>
  <c r="I14" i="1"/>
  <c r="I13" i="1"/>
  <c r="J13" i="1" s="1"/>
  <c r="G15" i="1" l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G17" i="1" l="1"/>
  <c r="G18" i="1"/>
  <c r="G19" i="1"/>
  <c r="G20" i="1"/>
  <c r="G21" i="1"/>
  <c r="N21" i="1"/>
  <c r="O15" i="1"/>
  <c r="P15" i="1"/>
  <c r="G23" i="1" l="1"/>
  <c r="P101" i="1"/>
  <c r="Q101" i="1" s="1"/>
  <c r="N101" i="1"/>
  <c r="Q15" i="1"/>
  <c r="G24" i="1" l="1"/>
  <c r="C6" i="1"/>
  <c r="C8" i="1" s="1"/>
  <c r="G25" i="1" l="1"/>
  <c r="C5" i="1"/>
  <c r="L13" i="1"/>
  <c r="M13" i="1" s="1"/>
  <c r="L14" i="1"/>
  <c r="M14" i="1" s="1"/>
  <c r="L15" i="1"/>
  <c r="M15" i="1" s="1"/>
  <c r="G26" i="1" l="1"/>
  <c r="N15" i="1"/>
  <c r="G27" i="1" l="1"/>
  <c r="C7" i="1"/>
  <c r="O101" i="1"/>
  <c r="G32" i="1" l="1"/>
  <c r="G30" i="1"/>
  <c r="G31" i="1"/>
  <c r="G29" i="1"/>
  <c r="G33" i="1"/>
  <c r="G39" i="1" l="1"/>
  <c r="G38" i="1"/>
  <c r="G37" i="1"/>
  <c r="G36" i="1"/>
  <c r="G35" i="1"/>
  <c r="G43" i="1" l="1"/>
  <c r="G44" i="1"/>
  <c r="G41" i="1"/>
  <c r="G42" i="1"/>
  <c r="G45" i="1"/>
  <c r="G51" i="1" l="1"/>
  <c r="G47" i="1"/>
  <c r="G50" i="1"/>
  <c r="G49" i="1"/>
  <c r="G48" i="1"/>
  <c r="G54" i="1" l="1"/>
  <c r="G55" i="1"/>
  <c r="G56" i="1"/>
  <c r="G53" i="1"/>
  <c r="G57" i="1"/>
  <c r="G60" i="1" l="1"/>
  <c r="G62" i="1"/>
  <c r="G61" i="1"/>
  <c r="G59" i="1"/>
  <c r="G63" i="1"/>
  <c r="G69" i="1" l="1"/>
  <c r="G68" i="1"/>
  <c r="G67" i="1"/>
  <c r="G66" i="1"/>
  <c r="G65" i="1"/>
  <c r="G72" i="1" l="1"/>
  <c r="G73" i="1"/>
  <c r="G75" i="1"/>
  <c r="G74" i="1"/>
  <c r="G71" i="1"/>
  <c r="G78" i="1" l="1"/>
  <c r="G79" i="1"/>
  <c r="G77" i="1"/>
  <c r="G81" i="1"/>
  <c r="G80" i="1"/>
  <c r="G84" i="1" l="1"/>
  <c r="G85" i="1"/>
  <c r="G86" i="1"/>
  <c r="G87" i="1"/>
  <c r="G83" i="1"/>
  <c r="G93" i="1" l="1"/>
  <c r="G89" i="1"/>
  <c r="G92" i="1"/>
  <c r="G91" i="1"/>
  <c r="G90" i="1"/>
  <c r="G95" i="1" l="1"/>
  <c r="G99" i="1"/>
  <c r="G98" i="1"/>
  <c r="G97" i="1"/>
  <c r="G96" i="1"/>
</calcChain>
</file>

<file path=xl/sharedStrings.xml><?xml version="1.0" encoding="utf-8"?>
<sst xmlns="http://schemas.openxmlformats.org/spreadsheetml/2006/main" count="39" uniqueCount="37">
  <si>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</si>
  <si>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</si>
  <si>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</si>
  <si>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</si>
  <si>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</si>
  <si>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</si>
  <si>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</si>
  <si>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</si>
  <si>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</si>
  <si>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</si>
  <si>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</si>
  <si>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</si>
  <si>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</si>
  <si>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</si>
  <si>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</si>
  <si>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</si>
  <si>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</si>
  <si>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</si>
  <si>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</si>
  <si>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</si>
  <si>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</si>
  <si>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</si>
  <si>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</si>
  <si>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</si>
  <si>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</si>
  <si>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</si>
  <si>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</si>
  <si>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</si>
  <si>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</si>
  <si>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</si>
  <si>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</si>
  <si>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</si>
  <si>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</si>
  <si>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</si>
  <si>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n/a</t>
  </si>
  <si>
    <t>Week 14</t>
  </si>
  <si>
    <t>Week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</si>
</sst>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  <numFmt numFmtId="185" formatCode="0.0%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3" fontId="83" fillId="36" borderId="0" xfId="1" applyNumberFormat="1" applyFont="1" applyFill="1"/>
    <xf numFmtId="10" fontId="83" fillId="36" borderId="0" xfId="131" applyNumberFormat="1" applyFont="1" applyFill="1"/>
    <xf numFmtId="185" fontId="47" fillId="0" borderId="18" xfId="131" applyNumberFormat="1" applyFont="1" applyBorder="1"/>
    <xf numFmtId="16" fontId="47" fillId="0" borderId="0" xfId="0" applyNumberFormat="1" applyFont="1" applyAlignment="1">
      <alignment horizontal="center"/>
    </xf>
    <xf numFmtId="16" fontId="83" fillId="0" borderId="0" xfId="0" applyNumberFormat="1" applyFont="1"/>
    <xf numFmtId="185" fontId="47" fillId="0" borderId="0" xfId="131" applyNumberFormat="1" applyFont="1" applyAlignment="1">
      <alignment horizontal="right"/>
    </xf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103"/>
  <sheetViews>
    <sheetView showGridLines="0" tabSelected="1" view="pageBreakPreview" zoomScale="85" zoomScaleNormal="115" zoomScaleSheetLayoutView="85" workbookViewId="0">
      <pane ySplit="9" topLeftCell="A95" activePane="bottomLeft" state="frozen"/>
      <selection pane="bottomLeft" activeCell="J107" sqref="J107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8" width="8.7109375" style="1"/>
    <col min="19" max="19" width="10.7109375" style="1" customWidth="1"/>
    <col min="20" max="20" width="13" style="1" bestFit="1" customWidth="1"/>
    <col min="21" max="16384" width="8.7109375" style="1"/>
  </cols>
  <sheetData>
    <row r="1" spans="2:20" ht="68.099999999999994" customHeight="1">
      <c r="B1" s="6" t="s">
        <v>0</v>
      </c>
    </row>
    <row r="2" spans="2:20" ht="71.099999999999994" customHeight="1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2:20">
      <c r="F3" s="5"/>
      <c r="G3" s="5"/>
    </row>
    <row r="4" spans="2:20" s="7" customFormat="1" ht="16.5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5.75">
      <c r="B5" s="11" t="s">
        <v>2</v>
      </c>
      <c r="C5" s="12">
        <f>G101</f>
        <v>4141810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5.75">
      <c r="B6" s="13" t="s">
        <v>3</v>
      </c>
      <c r="C6" s="14">
        <f>J101</f>
        <v>158797680.65349999</v>
      </c>
      <c r="D6" s="15"/>
      <c r="E6" s="15"/>
      <c r="F6" s="9"/>
      <c r="G6" s="9"/>
      <c r="I6" s="10"/>
      <c r="J6" s="10"/>
      <c r="O6" s="40"/>
      <c r="P6" s="40"/>
      <c r="Q6" s="40"/>
      <c r="S6" s="58"/>
      <c r="T6" s="58"/>
    </row>
    <row r="7" spans="2:20" s="7" customFormat="1" ht="15.75">
      <c r="B7" s="13" t="s">
        <v>4</v>
      </c>
      <c r="C7" s="45">
        <f>N101</f>
        <v>38.340165447835609</v>
      </c>
      <c r="D7" s="15"/>
      <c r="E7" s="15"/>
      <c r="F7" s="9"/>
      <c r="G7" s="9"/>
      <c r="I7" s="10"/>
      <c r="J7" s="10"/>
      <c r="O7" s="40"/>
      <c r="P7" s="40"/>
      <c r="Q7" s="40"/>
      <c r="S7" s="58"/>
      <c r="T7" s="58"/>
    </row>
    <row r="8" spans="2:20" s="7" customFormat="1" ht="16.5" thickBot="1">
      <c r="B8" s="46" t="s">
        <v>20</v>
      </c>
      <c r="C8" s="53">
        <f>C6/175000000</f>
        <v>0.90741531801999997</v>
      </c>
      <c r="E8" s="8"/>
      <c r="F8" s="9"/>
      <c r="G8" s="9"/>
      <c r="I8" s="10"/>
      <c r="J8" s="10"/>
      <c r="O8" s="40"/>
      <c r="P8" s="40"/>
      <c r="Q8" s="40"/>
      <c r="S8" s="47"/>
      <c r="T8" s="47"/>
    </row>
    <row r="9" spans="2:20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  <c r="S9" s="48"/>
      <c r="T9" s="48"/>
    </row>
    <row r="10" spans="2:20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49"/>
      <c r="T10" s="49"/>
    </row>
    <row r="11" spans="2:20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7"/>
      <c r="T11" s="50"/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7"/>
      <c r="T12" s="50"/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7"/>
      <c r="T13" s="50"/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7"/>
      <c r="T14" s="50"/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7"/>
      <c r="T15" s="50"/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7"/>
      <c r="T16" s="50"/>
    </row>
    <row r="17" spans="2:20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7"/>
      <c r="T17" s="50"/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  <c r="S18" s="47"/>
      <c r="T18" s="50"/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  <c r="S19" s="47"/>
      <c r="T19" s="50"/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  <c r="S20" s="47"/>
      <c r="T20" s="50"/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7"/>
      <c r="T21" s="50"/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7"/>
      <c r="T22" s="50"/>
    </row>
    <row r="23" spans="2:20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7"/>
      <c r="T23" s="50"/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  <c r="S24" s="47"/>
      <c r="T24" s="50"/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  <c r="S25" s="47"/>
      <c r="T25" s="50"/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  <c r="S26" s="47"/>
      <c r="T26" s="50"/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7"/>
      <c r="T27" s="50"/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7"/>
      <c r="T28" s="50"/>
    </row>
    <row r="29" spans="2:20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7"/>
      <c r="T29" s="50"/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7"/>
      <c r="T30" s="50"/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7"/>
      <c r="T31" s="50"/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7"/>
      <c r="T32" s="50"/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7"/>
      <c r="T33" s="50"/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7"/>
      <c r="T34" s="50"/>
    </row>
    <row r="35" spans="2:20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7"/>
      <c r="T35" s="50"/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7"/>
      <c r="T36" s="50"/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7"/>
      <c r="T37" s="50"/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7"/>
      <c r="T38" s="50"/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7"/>
      <c r="T39" s="50"/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7"/>
      <c r="T40" s="50"/>
    </row>
    <row r="41" spans="2:20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80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7"/>
      <c r="T41" s="50"/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7"/>
      <c r="T42" s="50"/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  <c r="S43" s="47"/>
      <c r="T43" s="50"/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  <c r="S44" s="47"/>
      <c r="T44" s="50"/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7"/>
      <c r="T45" s="50"/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7"/>
      <c r="T46" s="50"/>
    </row>
    <row r="47" spans="2:20" s="7" customFormat="1" ht="15.75" customHeight="1">
      <c r="B47" s="28" t="s">
        <v>27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  <c r="S47" s="47"/>
      <c r="T47" s="50"/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  <c r="S48" s="47"/>
      <c r="T48" s="50"/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  <c r="S49" s="47"/>
      <c r="T49" s="50"/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  <c r="S50" s="47"/>
      <c r="T50" s="50"/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7"/>
      <c r="T51" s="50"/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7"/>
      <c r="T52" s="50"/>
    </row>
    <row r="53" spans="2:20" s="7" customFormat="1" ht="15.75" customHeight="1">
      <c r="B53" s="28" t="s">
        <v>28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  <c r="S53" s="47"/>
      <c r="T53" s="50"/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  <c r="S54" s="47"/>
      <c r="T54" s="50"/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  <c r="S55" s="47"/>
      <c r="T55" s="50"/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  <c r="S56" s="47"/>
      <c r="T56" s="50"/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7"/>
      <c r="T57" s="50"/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7"/>
      <c r="T58" s="50"/>
    </row>
    <row r="59" spans="2:20" s="7" customFormat="1" ht="15.75" customHeight="1">
      <c r="B59" s="28" t="s">
        <v>29</v>
      </c>
      <c r="C59" s="24">
        <v>45985</v>
      </c>
      <c r="D59" s="24">
        <v>45987</v>
      </c>
      <c r="E59" s="30">
        <v>68090</v>
      </c>
      <c r="F59" s="9">
        <f t="shared" si="24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5">L59*H59</f>
        <v>6.44891715849002</v>
      </c>
      <c r="O59" s="40"/>
      <c r="P59" s="40"/>
      <c r="Q59" s="40"/>
      <c r="S59" s="47"/>
      <c r="T59" s="50"/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4"/>
        <v>131749</v>
      </c>
      <c r="G60" s="9">
        <f t="shared" ref="G60:G63" si="36">F60+$G$57</f>
        <v>1761090</v>
      </c>
      <c r="H60" s="25">
        <v>36.317599999999999</v>
      </c>
      <c r="I60" s="26">
        <f t="shared" ref="I60:I63" si="37">E60*H60</f>
        <v>2311942.0984</v>
      </c>
      <c r="J60" s="26">
        <f>J59+I60</f>
        <v>4769398.7153999992</v>
      </c>
      <c r="L60" s="27">
        <f t="shared" ref="L60:L63" si="38">E60/$F$63</f>
        <v>0.16705548922099905</v>
      </c>
      <c r="M60" s="10">
        <f t="shared" si="35"/>
        <v>6.0670544353325546</v>
      </c>
      <c r="O60" s="40"/>
      <c r="P60" s="40"/>
      <c r="Q60" s="40"/>
      <c r="S60" s="47"/>
      <c r="T60" s="50"/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4"/>
        <v>204461</v>
      </c>
      <c r="G61" s="9">
        <f t="shared" si="36"/>
        <v>1833802</v>
      </c>
      <c r="H61" s="25">
        <v>36.844900000000003</v>
      </c>
      <c r="I61" s="26">
        <f t="shared" si="37"/>
        <v>2679066.3688000003</v>
      </c>
      <c r="J61" s="26">
        <f>J60+I61</f>
        <v>7448465.0841999995</v>
      </c>
      <c r="L61" s="27">
        <f t="shared" si="38"/>
        <v>0.19081259102777742</v>
      </c>
      <c r="M61" s="10">
        <f t="shared" si="35"/>
        <v>7.030470835159357</v>
      </c>
      <c r="O61" s="40"/>
      <c r="P61" s="40"/>
      <c r="Q61" s="40"/>
      <c r="S61" s="47"/>
      <c r="T61" s="50"/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4"/>
        <v>296022</v>
      </c>
      <c r="G62" s="9">
        <f t="shared" si="36"/>
        <v>1925363</v>
      </c>
      <c r="H62" s="25">
        <v>37.684600000000003</v>
      </c>
      <c r="I62" s="26">
        <f t="shared" si="37"/>
        <v>3450439.6606000001</v>
      </c>
      <c r="J62" s="26">
        <f>J61+I62</f>
        <v>10898904.7448</v>
      </c>
      <c r="L62" s="27">
        <f t="shared" si="38"/>
        <v>0.24027659323212575</v>
      </c>
      <c r="M62" s="10">
        <f t="shared" si="35"/>
        <v>9.0547273053153674</v>
      </c>
      <c r="O62" s="40"/>
      <c r="P62" s="40"/>
      <c r="Q62" s="40"/>
      <c r="S62" s="51"/>
      <c r="T62" s="52"/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4"/>
        <v>381065</v>
      </c>
      <c r="G63" s="9">
        <f t="shared" si="36"/>
        <v>2010406</v>
      </c>
      <c r="H63" s="25">
        <v>38.077300000000001</v>
      </c>
      <c r="I63" s="26">
        <f t="shared" si="37"/>
        <v>3238207.8239000002</v>
      </c>
      <c r="J63" s="32">
        <f>J62+I63</f>
        <v>14137112.568700001</v>
      </c>
      <c r="L63" s="27">
        <f t="shared" si="38"/>
        <v>0.22317189980711952</v>
      </c>
      <c r="M63" s="10">
        <f t="shared" si="35"/>
        <v>8.4977833805256324</v>
      </c>
      <c r="N63" s="33">
        <f>SUM(M59:M63)</f>
        <v>37.098953114822933</v>
      </c>
      <c r="O63" s="40"/>
      <c r="P63" s="40"/>
      <c r="Q63" s="40"/>
      <c r="S63" s="47"/>
      <c r="T63" s="50"/>
    </row>
    <row r="64" spans="2:20" s="7" customFormat="1" ht="15.75" customHeigh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20" s="7" customFormat="1" ht="15.75" customHeight="1">
      <c r="B65" s="28" t="s">
        <v>30</v>
      </c>
      <c r="C65" s="24">
        <v>45992</v>
      </c>
      <c r="D65" s="24">
        <v>45994</v>
      </c>
      <c r="E65" s="30">
        <v>85622</v>
      </c>
      <c r="F65" s="9">
        <f t="shared" si="24"/>
        <v>85622</v>
      </c>
      <c r="G65" s="9">
        <f>F65+$G$63</f>
        <v>2096028</v>
      </c>
      <c r="H65" s="25">
        <v>37.668199999999999</v>
      </c>
      <c r="I65" s="26">
        <f>E65*H65</f>
        <v>3225226.6203999999</v>
      </c>
      <c r="J65" s="26">
        <f>I65</f>
        <v>3225226.6203999999</v>
      </c>
      <c r="L65" s="27">
        <f>E65/$F$69</f>
        <v>0.18588343587583744</v>
      </c>
      <c r="M65" s="10">
        <f t="shared" ref="M65:M71" si="39">L65*H65</f>
        <v>7.0018944392582201</v>
      </c>
      <c r="O65" s="40"/>
      <c r="P65" s="40"/>
      <c r="Q65" s="40"/>
      <c r="S65" s="47"/>
      <c r="T65" s="50"/>
    </row>
    <row r="66" spans="2:20" s="7" customFormat="1" ht="15.75" customHeight="1">
      <c r="C66" s="24">
        <v>45993</v>
      </c>
      <c r="D66" s="24">
        <v>45995</v>
      </c>
      <c r="E66" s="30">
        <v>100787</v>
      </c>
      <c r="F66" s="9">
        <f t="shared" si="24"/>
        <v>186409</v>
      </c>
      <c r="G66" s="9">
        <f t="shared" ref="G66:G69" si="40">F66+$G$63</f>
        <v>2196815</v>
      </c>
      <c r="H66" s="25">
        <v>37.605899999999998</v>
      </c>
      <c r="I66" s="26">
        <f t="shared" ref="I66:I69" si="41">E66*H66</f>
        <v>3790185.8432999998</v>
      </c>
      <c r="J66" s="26">
        <f>J65+I66</f>
        <v>7015412.4637000002</v>
      </c>
      <c r="L66" s="27">
        <f t="shared" ref="L66:L69" si="42">E66/$F$69</f>
        <v>0.2188063097290186</v>
      </c>
      <c r="M66" s="10">
        <f t="shared" si="39"/>
        <v>8.2284082030384997</v>
      </c>
      <c r="O66" s="40"/>
      <c r="P66" s="40"/>
      <c r="Q66" s="40"/>
      <c r="S66" s="47"/>
      <c r="T66" s="50"/>
    </row>
    <row r="67" spans="2:20" s="7" customFormat="1" ht="15.75" customHeight="1">
      <c r="C67" s="24">
        <v>45994</v>
      </c>
      <c r="D67" s="24">
        <v>45996</v>
      </c>
      <c r="E67" s="30">
        <v>109866</v>
      </c>
      <c r="F67" s="9">
        <f t="shared" si="24"/>
        <v>296275</v>
      </c>
      <c r="G67" s="9">
        <f t="shared" si="40"/>
        <v>2306681</v>
      </c>
      <c r="H67" s="25">
        <v>37.661299999999997</v>
      </c>
      <c r="I67" s="26">
        <f t="shared" si="41"/>
        <v>4137696.3857999998</v>
      </c>
      <c r="J67" s="26">
        <f>J66+I67</f>
        <v>11153108.8495</v>
      </c>
      <c r="L67" s="27">
        <f t="shared" si="42"/>
        <v>0.23851661449084063</v>
      </c>
      <c r="M67" s="10">
        <f t="shared" si="39"/>
        <v>8.9828457733238949</v>
      </c>
      <c r="O67" s="40"/>
      <c r="P67" s="40"/>
      <c r="Q67" s="40"/>
      <c r="S67" s="47"/>
      <c r="T67" s="50"/>
    </row>
    <row r="68" spans="2:20" s="7" customFormat="1" ht="15.75" customHeight="1" thickBot="1">
      <c r="C68" s="24">
        <v>45995</v>
      </c>
      <c r="D68" s="24">
        <v>45999</v>
      </c>
      <c r="E68" s="30">
        <v>90402</v>
      </c>
      <c r="F68" s="9">
        <f t="shared" si="24"/>
        <v>386677</v>
      </c>
      <c r="G68" s="9">
        <f t="shared" si="40"/>
        <v>2397083</v>
      </c>
      <c r="H68" s="25">
        <v>36.882899999999999</v>
      </c>
      <c r="I68" s="26">
        <f t="shared" si="41"/>
        <v>3334287.9257999999</v>
      </c>
      <c r="J68" s="26">
        <f>J67+I68</f>
        <v>14487396.7753</v>
      </c>
      <c r="L68" s="27">
        <f t="shared" si="42"/>
        <v>0.19626070834654011</v>
      </c>
      <c r="M68" s="10">
        <f t="shared" si="39"/>
        <v>7.2386640798746038</v>
      </c>
      <c r="O68" s="40"/>
      <c r="P68" s="40"/>
      <c r="Q68" s="40"/>
      <c r="S68" s="47"/>
      <c r="T68" s="50"/>
    </row>
    <row r="69" spans="2:20" s="7" customFormat="1" ht="15.75" customHeight="1" thickBot="1">
      <c r="C69" s="24">
        <v>45996</v>
      </c>
      <c r="D69" s="24">
        <v>46000</v>
      </c>
      <c r="E69" s="30">
        <v>73945</v>
      </c>
      <c r="F69" s="31">
        <f t="shared" si="24"/>
        <v>460622</v>
      </c>
      <c r="G69" s="9">
        <f t="shared" si="40"/>
        <v>2471028</v>
      </c>
      <c r="H69" s="25">
        <v>37.186999999999998</v>
      </c>
      <c r="I69" s="26">
        <f t="shared" si="41"/>
        <v>2749792.7149999999</v>
      </c>
      <c r="J69" s="32">
        <f>J68+I69</f>
        <v>17237189.4903</v>
      </c>
      <c r="L69" s="27">
        <f t="shared" si="42"/>
        <v>0.16053293155776319</v>
      </c>
      <c r="M69" s="10">
        <f t="shared" si="39"/>
        <v>5.9697381258385391</v>
      </c>
      <c r="N69" s="33">
        <f>SUM(M65:M69)</f>
        <v>37.421550621333758</v>
      </c>
      <c r="O69" s="40"/>
      <c r="P69" s="40"/>
      <c r="Q69" s="40"/>
      <c r="S69" s="47"/>
      <c r="T69" s="50"/>
    </row>
    <row r="70" spans="2:20" s="7" customFormat="1" ht="15.75" customHeight="1">
      <c r="B70" s="35"/>
      <c r="C70" s="35"/>
      <c r="D70" s="35"/>
      <c r="E70" s="36"/>
      <c r="F70" s="37"/>
      <c r="G70" s="37"/>
      <c r="H70" s="35"/>
      <c r="I70" s="38"/>
      <c r="J70" s="38"/>
      <c r="K70" s="35"/>
      <c r="L70" s="35"/>
      <c r="M70" s="35"/>
      <c r="N70" s="35"/>
      <c r="O70" s="40"/>
      <c r="P70" s="40"/>
      <c r="Q70" s="40"/>
      <c r="S70" s="47"/>
      <c r="T70" s="50"/>
    </row>
    <row r="71" spans="2:20" s="7" customFormat="1" ht="15.75" customHeight="1">
      <c r="B71" s="28" t="s">
        <v>31</v>
      </c>
      <c r="C71" s="24">
        <v>45999</v>
      </c>
      <c r="D71" s="24">
        <v>46001</v>
      </c>
      <c r="E71" s="30">
        <v>62869</v>
      </c>
      <c r="F71" s="9">
        <f t="shared" si="24"/>
        <v>62869</v>
      </c>
      <c r="G71" s="9">
        <f>F71+$G$69</f>
        <v>2533897</v>
      </c>
      <c r="H71" s="25">
        <v>36.667299999999997</v>
      </c>
      <c r="I71" s="26">
        <f t="shared" ref="I71:I85" si="43">E71*H71</f>
        <v>2305236.4836999997</v>
      </c>
      <c r="J71" s="26">
        <f>I71</f>
        <v>2305236.4836999997</v>
      </c>
      <c r="L71" s="27">
        <f>E71/$F$75</f>
        <v>0.19216943702354242</v>
      </c>
      <c r="M71" s="10">
        <f t="shared" si="39"/>
        <v>7.046334398173336</v>
      </c>
      <c r="O71" s="40"/>
      <c r="P71" s="40"/>
      <c r="Q71" s="40"/>
      <c r="S71" s="47"/>
      <c r="T71" s="50"/>
    </row>
    <row r="72" spans="2:20" s="7" customFormat="1" ht="15.75" customHeight="1">
      <c r="C72" s="24">
        <v>46000</v>
      </c>
      <c r="D72" s="24">
        <v>46002</v>
      </c>
      <c r="E72" s="30">
        <v>39140</v>
      </c>
      <c r="F72" s="9">
        <f t="shared" si="24"/>
        <v>102009</v>
      </c>
      <c r="G72" s="9">
        <f t="shared" ref="G72:G75" si="44">F72+$G$69</f>
        <v>2573037</v>
      </c>
      <c r="H72" s="25">
        <v>36.207700000000003</v>
      </c>
      <c r="I72" s="26">
        <f t="shared" si="43"/>
        <v>1417169.378</v>
      </c>
      <c r="J72" s="26">
        <f>J71+I72</f>
        <v>3722405.8616999998</v>
      </c>
      <c r="L72" s="27">
        <f t="shared" ref="L72:L75" si="45">E72/$F$75</f>
        <v>0.11963784639649828</v>
      </c>
      <c r="M72" s="10">
        <f t="shared" ref="M72:M75" si="46">L72*H72</f>
        <v>4.3318112509704916</v>
      </c>
      <c r="O72" s="40"/>
      <c r="P72" s="40"/>
      <c r="Q72" s="40"/>
      <c r="S72" s="47"/>
      <c r="T72" s="50"/>
    </row>
    <row r="73" spans="2:20" s="7" customFormat="1" ht="15.75" customHeight="1">
      <c r="C73" s="24">
        <v>46001</v>
      </c>
      <c r="D73" s="24">
        <v>46003</v>
      </c>
      <c r="E73" s="30">
        <v>59688</v>
      </c>
      <c r="F73" s="9">
        <f t="shared" si="24"/>
        <v>161697</v>
      </c>
      <c r="G73" s="9">
        <f t="shared" si="44"/>
        <v>2632725</v>
      </c>
      <c r="H73" s="25">
        <v>36.033200000000001</v>
      </c>
      <c r="I73" s="26">
        <f t="shared" si="43"/>
        <v>2150749.6416000002</v>
      </c>
      <c r="J73" s="26">
        <f>J72+I73</f>
        <v>5873155.5033</v>
      </c>
      <c r="L73" s="27">
        <f t="shared" si="45"/>
        <v>0.18244618742243715</v>
      </c>
      <c r="M73" s="10">
        <f t="shared" si="46"/>
        <v>6.5741199606301626</v>
      </c>
      <c r="O73" s="40"/>
      <c r="P73" s="40"/>
      <c r="Q73" s="40"/>
      <c r="S73" s="47"/>
      <c r="T73" s="50"/>
    </row>
    <row r="74" spans="2:20" s="7" customFormat="1" ht="15.75" customHeight="1" thickBot="1">
      <c r="C74" s="24">
        <v>46002</v>
      </c>
      <c r="D74" s="24">
        <v>46006</v>
      </c>
      <c r="E74" s="30">
        <v>72829</v>
      </c>
      <c r="F74" s="9">
        <f t="shared" si="24"/>
        <v>234526</v>
      </c>
      <c r="G74" s="9">
        <f t="shared" si="44"/>
        <v>2705554</v>
      </c>
      <c r="H74" s="25">
        <v>35.933300000000003</v>
      </c>
      <c r="I74" s="26">
        <f t="shared" si="43"/>
        <v>2616986.3057000004</v>
      </c>
      <c r="J74" s="26">
        <f>J73+I74</f>
        <v>8490141.8090000004</v>
      </c>
      <c r="L74" s="27">
        <f t="shared" si="45"/>
        <v>0.22261381490062784</v>
      </c>
      <c r="M74" s="10">
        <f t="shared" si="46"/>
        <v>7.9992489949687311</v>
      </c>
      <c r="O74" s="40"/>
      <c r="P74" s="40"/>
      <c r="Q74" s="40"/>
      <c r="S74" s="47"/>
      <c r="T74" s="50"/>
    </row>
    <row r="75" spans="2:20" s="7" customFormat="1" ht="15.75" customHeight="1" thickBot="1">
      <c r="C75" s="24">
        <v>46003</v>
      </c>
      <c r="D75" s="24">
        <v>46007</v>
      </c>
      <c r="E75" s="30">
        <v>92628</v>
      </c>
      <c r="F75" s="31">
        <f t="shared" si="24"/>
        <v>327154</v>
      </c>
      <c r="G75" s="9">
        <f t="shared" si="44"/>
        <v>2798182</v>
      </c>
      <c r="H75" s="25">
        <v>36.329799999999999</v>
      </c>
      <c r="I75" s="26">
        <f t="shared" si="43"/>
        <v>3365156.7143999999</v>
      </c>
      <c r="J75" s="32">
        <f>J74+I75</f>
        <v>11855298.523400001</v>
      </c>
      <c r="L75" s="27">
        <f t="shared" si="45"/>
        <v>0.28313271425689429</v>
      </c>
      <c r="M75" s="10">
        <f t="shared" si="46"/>
        <v>10.286154882410118</v>
      </c>
      <c r="N75" s="33">
        <f>SUM(M71:M75)</f>
        <v>36.237669487152843</v>
      </c>
      <c r="O75" s="40"/>
      <c r="P75" s="40"/>
      <c r="Q75" s="40"/>
      <c r="S75" s="47"/>
      <c r="T75" s="50"/>
    </row>
    <row r="76" spans="2:20" s="7" customFormat="1" ht="15.75" customHeight="1">
      <c r="B76" s="35"/>
      <c r="C76" s="35"/>
      <c r="D76" s="35"/>
      <c r="E76" s="36"/>
      <c r="F76" s="37"/>
      <c r="G76" s="37"/>
      <c r="H76" s="35"/>
      <c r="I76" s="38"/>
      <c r="J76" s="38"/>
      <c r="K76" s="35"/>
      <c r="L76" s="35"/>
      <c r="M76" s="35"/>
      <c r="N76" s="35"/>
      <c r="O76" s="40"/>
      <c r="P76" s="40"/>
      <c r="Q76" s="40"/>
      <c r="S76" s="47"/>
      <c r="T76" s="50"/>
    </row>
    <row r="77" spans="2:20" s="7" customFormat="1" ht="15.75" customHeight="1">
      <c r="B77" s="28" t="s">
        <v>32</v>
      </c>
      <c r="C77" s="24">
        <v>46006</v>
      </c>
      <c r="D77" s="24">
        <v>46008</v>
      </c>
      <c r="E77" s="30">
        <v>70641</v>
      </c>
      <c r="F77" s="9">
        <f t="shared" si="24"/>
        <v>70641</v>
      </c>
      <c r="G77" s="9">
        <f>F77+$G$75</f>
        <v>2868823</v>
      </c>
      <c r="H77" s="25">
        <v>36.235199999999999</v>
      </c>
      <c r="I77" s="26">
        <f t="shared" si="43"/>
        <v>2559690.7631999999</v>
      </c>
      <c r="J77" s="26">
        <f>I77</f>
        <v>2559690.7631999999</v>
      </c>
      <c r="L77" s="27">
        <f>E77/$F$81</f>
        <v>0.17092811393755791</v>
      </c>
      <c r="M77" s="10">
        <f t="shared" ref="M77:M81" si="47">L77*H77</f>
        <v>6.193614394150198</v>
      </c>
      <c r="O77" s="40"/>
      <c r="P77" s="40"/>
      <c r="Q77" s="40"/>
      <c r="S77" s="47"/>
      <c r="T77" s="50"/>
    </row>
    <row r="78" spans="2:20" s="7" customFormat="1" ht="15.75" customHeight="1">
      <c r="C78" s="24">
        <v>46007</v>
      </c>
      <c r="D78" s="24">
        <v>46009</v>
      </c>
      <c r="E78" s="30">
        <v>54486</v>
      </c>
      <c r="F78" s="9">
        <f t="shared" si="24"/>
        <v>125127</v>
      </c>
      <c r="G78" s="9">
        <f t="shared" ref="G78:G81" si="48">F78+$G$75</f>
        <v>2923309</v>
      </c>
      <c r="H78" s="25">
        <v>36.302399999999999</v>
      </c>
      <c r="I78" s="26">
        <f t="shared" si="43"/>
        <v>1977972.5663999999</v>
      </c>
      <c r="J78" s="26">
        <f>J77+I78</f>
        <v>4537663.3295999998</v>
      </c>
      <c r="L78" s="27">
        <f t="shared" ref="L78:L81" si="49">E78/$F$81</f>
        <v>0.13183829809886299</v>
      </c>
      <c r="M78" s="10">
        <f t="shared" si="47"/>
        <v>4.7860466329041635</v>
      </c>
      <c r="O78" s="40"/>
      <c r="P78" s="40"/>
      <c r="Q78" s="40"/>
      <c r="S78" s="47"/>
      <c r="T78" s="50"/>
    </row>
    <row r="79" spans="2:20" s="7" customFormat="1" ht="15.75" customHeight="1">
      <c r="C79" s="24">
        <v>46008</v>
      </c>
      <c r="D79" s="24">
        <v>46010</v>
      </c>
      <c r="E79" s="30">
        <v>87374</v>
      </c>
      <c r="F79" s="9">
        <f t="shared" si="24"/>
        <v>212501</v>
      </c>
      <c r="G79" s="9">
        <f t="shared" si="48"/>
        <v>3010683</v>
      </c>
      <c r="H79" s="25">
        <v>36.066499999999998</v>
      </c>
      <c r="I79" s="26">
        <f t="shared" si="43"/>
        <v>3151274.3709999998</v>
      </c>
      <c r="J79" s="26">
        <f>J78+I79</f>
        <v>7688937.7006000001</v>
      </c>
      <c r="L79" s="27">
        <f t="shared" si="49"/>
        <v>0.21141650071743301</v>
      </c>
      <c r="M79" s="10">
        <f t="shared" si="47"/>
        <v>7.6250532231252972</v>
      </c>
      <c r="O79" s="40"/>
      <c r="P79" s="40"/>
      <c r="Q79" s="40"/>
      <c r="S79" s="47"/>
      <c r="T79" s="50"/>
    </row>
    <row r="80" spans="2:20" s="7" customFormat="1" ht="15.75" customHeight="1" thickBot="1">
      <c r="C80" s="24">
        <v>46009</v>
      </c>
      <c r="D80" s="24">
        <v>46013</v>
      </c>
      <c r="E80" s="30">
        <v>98401</v>
      </c>
      <c r="F80" s="9">
        <f t="shared" si="24"/>
        <v>310902</v>
      </c>
      <c r="G80" s="9">
        <f t="shared" si="48"/>
        <v>3109084</v>
      </c>
      <c r="H80" s="25">
        <v>36.1145</v>
      </c>
      <c r="I80" s="26">
        <f t="shared" si="43"/>
        <v>3553702.9145</v>
      </c>
      <c r="J80" s="26">
        <f>J79+I80</f>
        <v>11242640.6151</v>
      </c>
      <c r="L80" s="27">
        <f t="shared" si="49"/>
        <v>0.238098233880744</v>
      </c>
      <c r="M80" s="10">
        <f t="shared" si="47"/>
        <v>8.598798667486129</v>
      </c>
      <c r="O80" s="40"/>
      <c r="P80" s="40"/>
      <c r="Q80" s="40"/>
      <c r="S80" s="47"/>
      <c r="T80" s="50"/>
    </row>
    <row r="81" spans="2:20" s="7" customFormat="1" ht="15.75" customHeight="1" thickBot="1">
      <c r="C81" s="24">
        <v>46010</v>
      </c>
      <c r="D81" s="24">
        <v>46014</v>
      </c>
      <c r="E81" s="30">
        <v>102377</v>
      </c>
      <c r="F81" s="31">
        <f>F80+E81</f>
        <v>413279</v>
      </c>
      <c r="G81" s="9">
        <f t="shared" si="48"/>
        <v>3211461</v>
      </c>
      <c r="H81" s="25">
        <v>35.809699999999999</v>
      </c>
      <c r="I81" s="26">
        <f t="shared" si="43"/>
        <v>3666089.6568999998</v>
      </c>
      <c r="J81" s="32">
        <f>J80+I81</f>
        <v>14908730.272</v>
      </c>
      <c r="L81" s="27">
        <f t="shared" si="49"/>
        <v>0.24771885336540206</v>
      </c>
      <c r="M81" s="10">
        <f t="shared" si="47"/>
        <v>8.8707378233590379</v>
      </c>
      <c r="N81" s="33">
        <f>SUM(M77:M81)</f>
        <v>36.074250741024827</v>
      </c>
      <c r="O81" s="40"/>
      <c r="P81" s="40"/>
      <c r="Q81" s="40"/>
      <c r="S81" s="47"/>
      <c r="T81" s="50"/>
    </row>
    <row r="82" spans="2:20" s="7" customFormat="1" ht="15.75" customHeight="1">
      <c r="B82" s="35"/>
      <c r="C82" s="35"/>
      <c r="D82" s="35"/>
      <c r="E82" s="36"/>
      <c r="F82" s="37"/>
      <c r="G82" s="37"/>
      <c r="H82" s="35"/>
      <c r="I82" s="38"/>
      <c r="J82" s="38"/>
      <c r="K82" s="35"/>
      <c r="L82" s="35"/>
      <c r="M82" s="35"/>
      <c r="N82" s="35"/>
      <c r="O82" s="40"/>
      <c r="P82" s="40"/>
      <c r="Q82" s="40"/>
      <c r="S82" s="47"/>
      <c r="T82" s="50"/>
    </row>
    <row r="83" spans="2:20" s="7" customFormat="1" ht="15.75" customHeight="1">
      <c r="B83" s="28" t="s">
        <v>33</v>
      </c>
      <c r="C83" s="24">
        <v>46013</v>
      </c>
      <c r="D83" s="24">
        <v>46015</v>
      </c>
      <c r="E83" s="30">
        <v>88945</v>
      </c>
      <c r="F83" s="9">
        <f t="shared" ref="F83:F86" si="50">F82+E83</f>
        <v>88945</v>
      </c>
      <c r="G83" s="9">
        <f>F83+$G$81</f>
        <v>3300406</v>
      </c>
      <c r="H83" s="25">
        <v>35.112000000000002</v>
      </c>
      <c r="I83" s="26">
        <f t="shared" si="43"/>
        <v>3123036.8400000003</v>
      </c>
      <c r="J83" s="26">
        <f>I83</f>
        <v>3123036.8400000003</v>
      </c>
      <c r="L83" s="27">
        <f>E83/$F$87</f>
        <v>0.39952117648644159</v>
      </c>
      <c r="M83" s="10">
        <f t="shared" ref="M83:M99" si="51">L83*H83</f>
        <v>14.027987548791938</v>
      </c>
      <c r="O83" s="40"/>
      <c r="P83" s="40"/>
      <c r="Q83" s="40"/>
      <c r="S83" s="47"/>
      <c r="T83" s="50"/>
    </row>
    <row r="84" spans="2:20" s="7" customFormat="1" ht="15.75" customHeight="1">
      <c r="C84" s="24">
        <v>46014</v>
      </c>
      <c r="D84" s="55">
        <v>46015</v>
      </c>
      <c r="E84" s="30">
        <v>85233</v>
      </c>
      <c r="F84" s="9">
        <f t="shared" si="50"/>
        <v>174178</v>
      </c>
      <c r="G84" s="9">
        <f>F84+$G$81</f>
        <v>3385639</v>
      </c>
      <c r="H84" s="25">
        <v>35.284199999999998</v>
      </c>
      <c r="I84" s="26">
        <f t="shared" si="43"/>
        <v>3007378.2185999998</v>
      </c>
      <c r="J84" s="26">
        <f>J83+I84</f>
        <v>6130415.0586000001</v>
      </c>
      <c r="L84" s="27">
        <f t="shared" ref="L84:L87" si="52">E84/$F$87</f>
        <v>0.38284769729011048</v>
      </c>
      <c r="M84" s="10">
        <f t="shared" si="51"/>
        <v>13.508474720723715</v>
      </c>
      <c r="O84" s="40"/>
      <c r="P84" s="40"/>
      <c r="Q84" s="40"/>
      <c r="S84" s="47"/>
      <c r="T84" s="50"/>
    </row>
    <row r="85" spans="2:20" s="7" customFormat="1" ht="15.75" customHeight="1">
      <c r="C85" s="24">
        <v>46015</v>
      </c>
      <c r="D85" s="24">
        <v>46021</v>
      </c>
      <c r="E85" s="30">
        <v>48451</v>
      </c>
      <c r="F85" s="9">
        <f t="shared" si="50"/>
        <v>222629</v>
      </c>
      <c r="G85" s="9">
        <f>F85+$G$81</f>
        <v>3434090</v>
      </c>
      <c r="H85" s="25">
        <v>35.209899999999998</v>
      </c>
      <c r="I85" s="26">
        <f t="shared" si="43"/>
        <v>1705954.8648999999</v>
      </c>
      <c r="J85" s="26">
        <f>J84+I85</f>
        <v>7836369.9234999996</v>
      </c>
      <c r="L85" s="27">
        <f t="shared" si="52"/>
        <v>0.21763112622344799</v>
      </c>
      <c r="M85" s="10">
        <f t="shared" si="51"/>
        <v>7.6627701912149808</v>
      </c>
      <c r="O85" s="40"/>
      <c r="P85" s="40"/>
      <c r="Q85" s="40"/>
      <c r="S85" s="47"/>
      <c r="T85" s="50"/>
    </row>
    <row r="86" spans="2:20" s="7" customFormat="1" ht="15.75" customHeight="1" thickBot="1">
      <c r="C86" s="24">
        <v>46016</v>
      </c>
      <c r="D86" s="54" t="s">
        <v>34</v>
      </c>
      <c r="E86" s="30"/>
      <c r="F86" s="9">
        <f t="shared" si="50"/>
        <v>222629</v>
      </c>
      <c r="G86" s="9">
        <f>F86+$G$81</f>
        <v>3434090</v>
      </c>
      <c r="H86" s="25"/>
      <c r="I86" s="26"/>
      <c r="J86" s="26">
        <f>J85+I86</f>
        <v>7836369.9234999996</v>
      </c>
      <c r="L86" s="27">
        <f t="shared" si="52"/>
        <v>0</v>
      </c>
      <c r="M86" s="10">
        <f t="shared" si="51"/>
        <v>0</v>
      </c>
      <c r="O86" s="40"/>
      <c r="P86" s="40"/>
      <c r="Q86" s="40"/>
      <c r="S86" s="47"/>
      <c r="T86" s="50"/>
    </row>
    <row r="87" spans="2:20" s="7" customFormat="1" ht="15.75" customHeight="1" thickBot="1">
      <c r="C87" s="24">
        <v>46017</v>
      </c>
      <c r="D87" s="54" t="s">
        <v>34</v>
      </c>
      <c r="E87" s="30"/>
      <c r="F87" s="31">
        <f>F86+E87</f>
        <v>222629</v>
      </c>
      <c r="G87" s="9">
        <f>F87+$G$81</f>
        <v>3434090</v>
      </c>
      <c r="H87" s="25"/>
      <c r="I87" s="26"/>
      <c r="J87" s="32">
        <f>J86+I87</f>
        <v>7836369.9234999996</v>
      </c>
      <c r="L87" s="27">
        <f t="shared" si="52"/>
        <v>0</v>
      </c>
      <c r="M87" s="10">
        <f t="shared" si="51"/>
        <v>0</v>
      </c>
      <c r="N87" s="33">
        <f>SUM(M83:M87)</f>
        <v>35.199232460730634</v>
      </c>
      <c r="O87" s="40"/>
      <c r="P87" s="40"/>
      <c r="Q87" s="40"/>
      <c r="S87" s="47"/>
      <c r="T87" s="50"/>
    </row>
    <row r="88" spans="2:20" s="7" customFormat="1" ht="15.75" customHeight="1">
      <c r="B88" s="35"/>
      <c r="C88" s="35"/>
      <c r="D88" s="35"/>
      <c r="E88" s="36"/>
      <c r="F88" s="37"/>
      <c r="G88" s="37"/>
      <c r="H88" s="35"/>
      <c r="I88" s="38"/>
      <c r="J88" s="38"/>
      <c r="K88" s="35"/>
      <c r="L88" s="35"/>
      <c r="M88" s="35"/>
      <c r="N88" s="35"/>
      <c r="O88" s="40"/>
      <c r="P88" s="40"/>
      <c r="Q88" s="40"/>
      <c r="S88" s="47"/>
      <c r="T88" s="50"/>
    </row>
    <row r="89" spans="2:20" s="7" customFormat="1" ht="15.75" customHeight="1">
      <c r="B89" s="28" t="s">
        <v>35</v>
      </c>
      <c r="C89" s="24">
        <v>46020</v>
      </c>
      <c r="D89" s="24">
        <v>46022</v>
      </c>
      <c r="E89" s="30">
        <v>71073</v>
      </c>
      <c r="F89" s="9">
        <f t="shared" ref="F89:F92" si="53">F88+E89</f>
        <v>71073</v>
      </c>
      <c r="G89" s="9">
        <f>F89+$G$87</f>
        <v>3505163</v>
      </c>
      <c r="H89" s="25">
        <v>35.631999999999998</v>
      </c>
      <c r="I89" s="26">
        <f t="shared" ref="I89:I99" si="54">E89*H89</f>
        <v>2532473.1359999999</v>
      </c>
      <c r="J89" s="26">
        <f>I89</f>
        <v>2532473.1359999999</v>
      </c>
      <c r="L89" s="27">
        <f>E89/$F$93</f>
        <v>0.28863655746293204</v>
      </c>
      <c r="M89" s="10">
        <f t="shared" si="51"/>
        <v>10.284697815519193</v>
      </c>
      <c r="O89" s="40"/>
      <c r="P89" s="40"/>
      <c r="Q89" s="40"/>
      <c r="S89" s="47"/>
      <c r="T89" s="50"/>
    </row>
    <row r="90" spans="2:20" s="7" customFormat="1" ht="15.75" customHeight="1">
      <c r="C90" s="24">
        <v>46021</v>
      </c>
      <c r="D90" s="55">
        <v>46024</v>
      </c>
      <c r="E90" s="30">
        <v>50145</v>
      </c>
      <c r="F90" s="9">
        <f t="shared" si="53"/>
        <v>121218</v>
      </c>
      <c r="G90" s="9">
        <f t="shared" ref="G90:G93" si="55">F90+$G$87</f>
        <v>3555308</v>
      </c>
      <c r="H90" s="25">
        <v>35.793399999999998</v>
      </c>
      <c r="I90" s="26">
        <f t="shared" si="54"/>
        <v>1794860.0429999998</v>
      </c>
      <c r="J90" s="26">
        <f>J89+I90</f>
        <v>4327333.1789999995</v>
      </c>
      <c r="L90" s="27">
        <f>E90/$F$93</f>
        <v>0.2036452685827069</v>
      </c>
      <c r="M90" s="10">
        <f t="shared" si="51"/>
        <v>7.289156556488261</v>
      </c>
      <c r="O90" s="40"/>
      <c r="P90" s="40"/>
      <c r="Q90" s="40"/>
      <c r="S90" s="47"/>
      <c r="T90" s="50"/>
    </row>
    <row r="91" spans="2:20" s="7" customFormat="1" ht="15.75" customHeight="1">
      <c r="C91" s="24">
        <v>46022</v>
      </c>
      <c r="D91" s="24">
        <v>46027</v>
      </c>
      <c r="E91" s="30">
        <v>31069</v>
      </c>
      <c r="F91" s="9">
        <f t="shared" si="53"/>
        <v>152287</v>
      </c>
      <c r="G91" s="9">
        <f t="shared" si="55"/>
        <v>3586377</v>
      </c>
      <c r="H91" s="25">
        <v>35.715699999999998</v>
      </c>
      <c r="I91" s="26">
        <f t="shared" si="54"/>
        <v>1109651.0833000001</v>
      </c>
      <c r="J91" s="26">
        <f>J90+I91</f>
        <v>5436984.2622999996</v>
      </c>
      <c r="L91" s="27">
        <f>E91/$F$93</f>
        <v>0.12617518894398486</v>
      </c>
      <c r="M91" s="10">
        <f t="shared" si="51"/>
        <v>4.5064351957666799</v>
      </c>
      <c r="O91" s="40"/>
      <c r="P91" s="40"/>
      <c r="Q91" s="40"/>
      <c r="S91" s="47"/>
      <c r="T91" s="50"/>
    </row>
    <row r="92" spans="2:20" s="7" customFormat="1" ht="15.75" customHeight="1" thickBot="1">
      <c r="C92" s="24">
        <v>46023</v>
      </c>
      <c r="D92" s="54" t="s">
        <v>34</v>
      </c>
      <c r="E92" s="30"/>
      <c r="F92" s="9">
        <f t="shared" si="53"/>
        <v>152287</v>
      </c>
      <c r="G92" s="9">
        <f t="shared" si="55"/>
        <v>3586377</v>
      </c>
      <c r="H92" s="25"/>
      <c r="I92" s="26">
        <f t="shared" si="54"/>
        <v>0</v>
      </c>
      <c r="J92" s="26">
        <f>J91+I92</f>
        <v>5436984.2622999996</v>
      </c>
      <c r="L92" s="27">
        <f>E92/$F$93</f>
        <v>0</v>
      </c>
      <c r="M92" s="10">
        <f t="shared" si="51"/>
        <v>0</v>
      </c>
      <c r="O92" s="40"/>
      <c r="P92" s="40"/>
      <c r="Q92" s="40"/>
      <c r="S92" s="47"/>
      <c r="T92" s="50"/>
    </row>
    <row r="93" spans="2:20" s="7" customFormat="1" ht="15.75" customHeight="1" thickBot="1">
      <c r="C93" s="24">
        <v>46024</v>
      </c>
      <c r="D93" s="24">
        <v>46028</v>
      </c>
      <c r="E93" s="30">
        <v>93950</v>
      </c>
      <c r="F93" s="31">
        <f>F92+E93</f>
        <v>246237</v>
      </c>
      <c r="G93" s="9">
        <f t="shared" si="55"/>
        <v>3680327</v>
      </c>
      <c r="H93" s="25">
        <v>35.774799999999999</v>
      </c>
      <c r="I93" s="26">
        <f t="shared" si="54"/>
        <v>3361042.46</v>
      </c>
      <c r="J93" s="32">
        <f>J92+I93</f>
        <v>8798026.7223000005</v>
      </c>
      <c r="L93" s="27">
        <f>E93/$F$93</f>
        <v>0.3815429850103762</v>
      </c>
      <c r="M93" s="10">
        <f t="shared" si="51"/>
        <v>13.649623980149206</v>
      </c>
      <c r="N93" s="33">
        <f>SUM(M89:M93)</f>
        <v>35.729913547923339</v>
      </c>
      <c r="O93" s="40"/>
      <c r="P93" s="40"/>
      <c r="Q93" s="40"/>
      <c r="S93" s="47"/>
      <c r="T93" s="50"/>
    </row>
    <row r="94" spans="2:20" s="7" customFormat="1" ht="15.75" customHeight="1">
      <c r="B94" s="35"/>
      <c r="C94" s="35"/>
      <c r="D94" s="35"/>
      <c r="E94" s="36"/>
      <c r="F94" s="37"/>
      <c r="G94" s="37"/>
      <c r="H94" s="35"/>
      <c r="I94" s="38"/>
      <c r="J94" s="38"/>
      <c r="K94" s="35"/>
      <c r="L94" s="35"/>
      <c r="M94" s="35"/>
      <c r="N94" s="35"/>
      <c r="O94" s="40"/>
      <c r="P94" s="40"/>
      <c r="Q94" s="40"/>
      <c r="S94" s="47"/>
      <c r="T94" s="50"/>
    </row>
    <row r="95" spans="2:20" s="7" customFormat="1" ht="15.75" customHeight="1">
      <c r="B95" s="28" t="s">
        <v>36</v>
      </c>
      <c r="C95" s="24">
        <v>46027</v>
      </c>
      <c r="D95" s="24">
        <v>46029</v>
      </c>
      <c r="E95" s="30">
        <v>91494</v>
      </c>
      <c r="F95" s="9">
        <f t="shared" ref="F95:F98" si="56">F94+E95</f>
        <v>91494</v>
      </c>
      <c r="G95" s="9">
        <f>F95+$G$93</f>
        <v>3771821</v>
      </c>
      <c r="H95" s="25">
        <v>36.293199999999999</v>
      </c>
      <c r="I95" s="26">
        <f t="shared" si="54"/>
        <v>3320610.0408000001</v>
      </c>
      <c r="J95" s="26">
        <f>I95</f>
        <v>3320610.0408000001</v>
      </c>
      <c r="L95" s="27">
        <f>E95/$F$99</f>
        <v>0.19826082434239181</v>
      </c>
      <c r="M95" s="10">
        <f t="shared" si="51"/>
        <v>7.1955197500232941</v>
      </c>
      <c r="O95" s="40"/>
      <c r="P95" s="40"/>
      <c r="Q95" s="40"/>
      <c r="S95" s="47"/>
      <c r="T95" s="50"/>
    </row>
    <row r="96" spans="2:20" s="7" customFormat="1" ht="15.75" customHeight="1">
      <c r="C96" s="24">
        <v>46028</v>
      </c>
      <c r="D96" s="24">
        <v>46030</v>
      </c>
      <c r="E96" s="30">
        <v>92950</v>
      </c>
      <c r="F96" s="9">
        <f t="shared" si="56"/>
        <v>184444</v>
      </c>
      <c r="G96" s="9">
        <f t="shared" ref="G96:G99" si="57">F96+$G$93</f>
        <v>3864771</v>
      </c>
      <c r="H96" s="25">
        <v>36.650399999999998</v>
      </c>
      <c r="I96" s="26">
        <f t="shared" si="54"/>
        <v>3406654.6799999997</v>
      </c>
      <c r="J96" s="26">
        <f>J95+I96</f>
        <v>6727264.7207999993</v>
      </c>
      <c r="L96" s="27">
        <f t="shared" ref="L96:L99" si="58">E96/$F$99</f>
        <v>0.20141587014039519</v>
      </c>
      <c r="M96" s="10">
        <f t="shared" si="51"/>
        <v>7.3819722069935398</v>
      </c>
      <c r="O96" s="40"/>
      <c r="P96" s="40"/>
      <c r="Q96" s="40"/>
      <c r="S96" s="47"/>
      <c r="T96" s="50"/>
    </row>
    <row r="97" spans="2:20" s="7" customFormat="1" ht="15.75" customHeight="1">
      <c r="C97" s="24">
        <v>46029</v>
      </c>
      <c r="D97" s="24">
        <v>46031</v>
      </c>
      <c r="E97" s="30">
        <v>89045</v>
      </c>
      <c r="F97" s="9">
        <f t="shared" si="56"/>
        <v>273489</v>
      </c>
      <c r="G97" s="9">
        <f t="shared" si="57"/>
        <v>3953816</v>
      </c>
      <c r="H97" s="25">
        <v>36.796500000000002</v>
      </c>
      <c r="I97" s="26">
        <f t="shared" si="54"/>
        <v>3276544.3425000003</v>
      </c>
      <c r="J97" s="26">
        <f t="shared" ref="J97:J99" si="59">J96+I97</f>
        <v>10003809.063299999</v>
      </c>
      <c r="L97" s="27">
        <f t="shared" si="58"/>
        <v>0.19295401997473363</v>
      </c>
      <c r="M97" s="10">
        <f t="shared" si="51"/>
        <v>7.1000325960002861</v>
      </c>
      <c r="O97" s="40"/>
      <c r="P97" s="40"/>
      <c r="Q97" s="40"/>
      <c r="S97" s="47"/>
      <c r="T97" s="50"/>
    </row>
    <row r="98" spans="2:20" s="7" customFormat="1" ht="15.75" customHeight="1" thickBot="1">
      <c r="C98" s="24">
        <v>46030</v>
      </c>
      <c r="D98" s="24">
        <v>46034</v>
      </c>
      <c r="E98" s="30">
        <v>92094</v>
      </c>
      <c r="F98" s="9">
        <f t="shared" si="56"/>
        <v>365583</v>
      </c>
      <c r="G98" s="9">
        <f t="shared" si="57"/>
        <v>4045910</v>
      </c>
      <c r="H98" s="25">
        <v>36.2318</v>
      </c>
      <c r="I98" s="26">
        <f t="shared" si="54"/>
        <v>3336731.3892000001</v>
      </c>
      <c r="J98" s="26">
        <f t="shared" si="59"/>
        <v>13340540.452499999</v>
      </c>
      <c r="L98" s="27">
        <f t="shared" si="58"/>
        <v>0.19956098057783278</v>
      </c>
      <c r="M98" s="10">
        <f t="shared" si="51"/>
        <v>7.2304535360999216</v>
      </c>
      <c r="O98" s="40"/>
      <c r="P98" s="40"/>
      <c r="Q98" s="40"/>
      <c r="S98" s="47"/>
      <c r="T98" s="50"/>
    </row>
    <row r="99" spans="2:20" s="7" customFormat="1" ht="15.75" customHeight="1" thickBot="1">
      <c r="C99" s="24">
        <v>46031</v>
      </c>
      <c r="D99" s="24">
        <v>46035</v>
      </c>
      <c r="E99" s="30">
        <v>95900</v>
      </c>
      <c r="F99" s="31">
        <f>F98+E99</f>
        <v>461483</v>
      </c>
      <c r="G99" s="9">
        <f t="shared" si="57"/>
        <v>4141810</v>
      </c>
      <c r="H99" s="25">
        <v>36.845100000000002</v>
      </c>
      <c r="I99" s="26">
        <f t="shared" si="54"/>
        <v>3533445.0900000003</v>
      </c>
      <c r="J99" s="32">
        <f t="shared" si="59"/>
        <v>16873985.5425</v>
      </c>
      <c r="L99" s="27">
        <f t="shared" si="58"/>
        <v>0.20780830496464658</v>
      </c>
      <c r="M99" s="10">
        <f t="shared" si="51"/>
        <v>7.6567177772529007</v>
      </c>
      <c r="N99" s="33">
        <f>SUM(M95:M99)</f>
        <v>36.564695866369945</v>
      </c>
      <c r="O99" s="40"/>
      <c r="P99" s="40"/>
      <c r="Q99" s="40"/>
      <c r="S99" s="47"/>
      <c r="T99" s="50"/>
    </row>
    <row r="100" spans="2:20" s="7" customFormat="1" ht="15.75" customHeight="1" thickBot="1">
      <c r="B100" s="35"/>
      <c r="C100" s="35"/>
      <c r="D100" s="35"/>
      <c r="E100" s="36"/>
      <c r="F100" s="37"/>
      <c r="G100" s="37"/>
      <c r="H100" s="35"/>
      <c r="I100" s="38"/>
      <c r="J100" s="38"/>
      <c r="K100" s="35"/>
      <c r="L100" s="35"/>
      <c r="M100" s="35"/>
      <c r="N100" s="35"/>
      <c r="O100" s="40"/>
      <c r="P100" s="40"/>
      <c r="Q100" s="40"/>
      <c r="S100" s="47"/>
      <c r="T100" s="50"/>
    </row>
    <row r="101" spans="2:20" s="28" customFormat="1" ht="15.75" customHeight="1" thickBot="1">
      <c r="B101" s="28" t="s">
        <v>17</v>
      </c>
      <c r="E101" s="34"/>
      <c r="G101" s="31">
        <f>F15+F21+F27+F33+F39+F45+F51+F57+F63+F69+F75+F81+F87+F93+F99</f>
        <v>4141810</v>
      </c>
      <c r="H101" s="25"/>
      <c r="I101" s="26"/>
      <c r="J101" s="32">
        <f>J21+J15+J27+J33+J39+J45+J51+J57+J63+J69+J75+J81+J87+J93+J99</f>
        <v>158797680.65349999</v>
      </c>
      <c r="K101" s="7"/>
      <c r="L101" s="27"/>
      <c r="M101" s="10"/>
      <c r="N101" s="33">
        <f>J101/G101</f>
        <v>38.340165447835609</v>
      </c>
      <c r="O101" s="42">
        <f>N101</f>
        <v>38.340165447835609</v>
      </c>
      <c r="P101" s="43">
        <f>J101</f>
        <v>158797680.65349999</v>
      </c>
      <c r="Q101" s="56">
        <f>P101/175000000</f>
        <v>0.90741531801999997</v>
      </c>
      <c r="S101" s="47"/>
      <c r="T101" s="50"/>
    </row>
    <row r="102" spans="2:20" ht="15.75" customHeight="1"/>
    <row r="103" spans="2:20">
      <c r="B103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eb8059d214cb17f7d91d579c1fbf39e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be4eee15d1de33b7d0cfd7595bd45f3f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1F546-DEED-4747-9784-159939011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Arcadis Share Buyback</dc:title>
  <dc:subject/>
  <dc:creator>Sinem Baykaloz</dc:creator>
  <cp:keywords/>
  <dc:description/>
  <cp:lastModifiedBy>Baykalöz, Sinem</cp:lastModifiedBy>
  <cp:revision/>
  <cp:lastPrinted>2026-01-12T07:30:16Z</cp:lastPrinted>
  <dcterms:created xsi:type="dcterms:W3CDTF">2021-02-25T16:44:28Z</dcterms:created>
  <dcterms:modified xsi:type="dcterms:W3CDTF">2026-01-12T07:31:48Z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