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1" documentId="13_ncr:1_{A1BC4EA6-9DFB-4426-8A13-96761D96D774}" xr6:coauthVersionLast="47" xr6:coauthVersionMax="47" xr10:uidLastSave="{583919DE-1FD1-449B-BAA1-D647C5389C78}"/>
  <bookViews>
    <workbookView xWindow="-120" yWindow="-120" windowWidth="38640" windowHeight="15720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175m'!$B$1:$N$108</definedName>
    <definedName name="_xlnm.Print_Titles" localSheetId="0">'Arcadis share buy back 175m'!$1:$9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5" i="1" l="1"/>
  <c r="I104" i="1"/>
  <c r="I103" i="1"/>
  <c r="I102" i="1"/>
  <c r="I101" i="1"/>
  <c r="J101" i="1" s="1"/>
  <c r="J102" i="1" s="1"/>
  <c r="F101" i="1"/>
  <c r="F102" i="1" s="1"/>
  <c r="F103" i="1" s="1"/>
  <c r="F104" i="1" s="1"/>
  <c r="F105" i="1" s="1"/>
  <c r="L103" i="1" s="1"/>
  <c r="M103" i="1" s="1"/>
  <c r="J103" i="1" l="1"/>
  <c r="J104" i="1" s="1"/>
  <c r="J105" i="1" s="1"/>
  <c r="L102" i="1"/>
  <c r="M102" i="1" s="1"/>
  <c r="L101" i="1"/>
  <c r="M101" i="1" s="1"/>
  <c r="L105" i="1"/>
  <c r="M105" i="1" s="1"/>
  <c r="L104" i="1"/>
  <c r="M104" i="1" s="1"/>
  <c r="I99" i="1"/>
  <c r="I98" i="1"/>
  <c r="I97" i="1"/>
  <c r="I96" i="1"/>
  <c r="I95" i="1"/>
  <c r="J95" i="1" s="1"/>
  <c r="J96" i="1" s="1"/>
  <c r="F95" i="1"/>
  <c r="F96" i="1" s="1"/>
  <c r="F97" i="1" s="1"/>
  <c r="F98" i="1" s="1"/>
  <c r="F99" i="1" s="1"/>
  <c r="L96" i="1" s="1"/>
  <c r="M96" i="1" s="1"/>
  <c r="I93" i="1"/>
  <c r="I92" i="1"/>
  <c r="I91" i="1"/>
  <c r="I90" i="1"/>
  <c r="I89" i="1"/>
  <c r="J89" i="1" s="1"/>
  <c r="F89" i="1"/>
  <c r="F90" i="1" s="1"/>
  <c r="F91" i="1" s="1"/>
  <c r="F92" i="1" s="1"/>
  <c r="F93" i="1" s="1"/>
  <c r="L93" i="1" s="1"/>
  <c r="M93" i="1" s="1"/>
  <c r="I85" i="1"/>
  <c r="I84" i="1"/>
  <c r="I83" i="1"/>
  <c r="J83" i="1" s="1"/>
  <c r="F83" i="1"/>
  <c r="F84" i="1" s="1"/>
  <c r="F85" i="1" s="1"/>
  <c r="F86" i="1" s="1"/>
  <c r="F87" i="1" s="1"/>
  <c r="I78" i="1"/>
  <c r="I79" i="1"/>
  <c r="I77" i="1"/>
  <c r="N105" i="1" l="1"/>
  <c r="J97" i="1"/>
  <c r="J98" i="1" s="1"/>
  <c r="J99" i="1" s="1"/>
  <c r="L95" i="1"/>
  <c r="M95" i="1" s="1"/>
  <c r="L99" i="1"/>
  <c r="M99" i="1" s="1"/>
  <c r="L98" i="1"/>
  <c r="M98" i="1" s="1"/>
  <c r="L97" i="1"/>
  <c r="M97" i="1" s="1"/>
  <c r="L89" i="1"/>
  <c r="M89" i="1" s="1"/>
  <c r="L90" i="1"/>
  <c r="M90" i="1" s="1"/>
  <c r="L91" i="1"/>
  <c r="M91" i="1" s="1"/>
  <c r="L92" i="1"/>
  <c r="M92" i="1" s="1"/>
  <c r="J90" i="1"/>
  <c r="J91" i="1" s="1"/>
  <c r="J92" i="1" s="1"/>
  <c r="J93" i="1" s="1"/>
  <c r="L83" i="1"/>
  <c r="M83" i="1" s="1"/>
  <c r="L87" i="1"/>
  <c r="M87" i="1" s="1"/>
  <c r="L86" i="1"/>
  <c r="M86" i="1" s="1"/>
  <c r="L85" i="1"/>
  <c r="M85" i="1" s="1"/>
  <c r="L84" i="1"/>
  <c r="M84" i="1" s="1"/>
  <c r="J84" i="1"/>
  <c r="J85" i="1" s="1"/>
  <c r="J86" i="1" s="1"/>
  <c r="J87" i="1" s="1"/>
  <c r="I81" i="1"/>
  <c r="I80" i="1"/>
  <c r="J77" i="1"/>
  <c r="F77" i="1"/>
  <c r="F78" i="1" s="1"/>
  <c r="F79" i="1" s="1"/>
  <c r="F80" i="1" s="1"/>
  <c r="N99" i="1" l="1"/>
  <c r="N93" i="1"/>
  <c r="N87" i="1"/>
  <c r="F81" i="1"/>
  <c r="L78" i="1" s="1"/>
  <c r="M78" i="1" s="1"/>
  <c r="J78" i="1"/>
  <c r="J79" i="1" s="1"/>
  <c r="J80" i="1" s="1"/>
  <c r="J81" i="1" s="1"/>
  <c r="I75" i="1"/>
  <c r="I74" i="1"/>
  <c r="I73" i="1"/>
  <c r="I72" i="1"/>
  <c r="I71" i="1"/>
  <c r="J71" i="1" s="1"/>
  <c r="F71" i="1"/>
  <c r="F72" i="1" s="1"/>
  <c r="F73" i="1" s="1"/>
  <c r="F74" i="1" s="1"/>
  <c r="F75" i="1" s="1"/>
  <c r="L74" i="1" s="1"/>
  <c r="M74" i="1" s="1"/>
  <c r="I69" i="1"/>
  <c r="I68" i="1"/>
  <c r="I67" i="1"/>
  <c r="I66" i="1"/>
  <c r="I65" i="1"/>
  <c r="J65" i="1" s="1"/>
  <c r="F65" i="1"/>
  <c r="F66" i="1" s="1"/>
  <c r="F67" i="1" s="1"/>
  <c r="F68" i="1" s="1"/>
  <c r="F69" i="1" s="1"/>
  <c r="L67" i="1" s="1"/>
  <c r="M67" i="1" s="1"/>
  <c r="L79" i="1" l="1"/>
  <c r="M79" i="1" s="1"/>
  <c r="L80" i="1"/>
  <c r="M80" i="1" s="1"/>
  <c r="L77" i="1"/>
  <c r="M77" i="1" s="1"/>
  <c r="L81" i="1"/>
  <c r="M81" i="1" s="1"/>
  <c r="J72" i="1"/>
  <c r="J73" i="1" s="1"/>
  <c r="J74" i="1" s="1"/>
  <c r="J75" i="1" s="1"/>
  <c r="L71" i="1"/>
  <c r="M71" i="1" s="1"/>
  <c r="L75" i="1"/>
  <c r="M75" i="1" s="1"/>
  <c r="L73" i="1"/>
  <c r="M73" i="1" s="1"/>
  <c r="L72" i="1"/>
  <c r="M72" i="1" s="1"/>
  <c r="J66" i="1"/>
  <c r="J67" i="1" s="1"/>
  <c r="J68" i="1" s="1"/>
  <c r="J69" i="1" s="1"/>
  <c r="L65" i="1"/>
  <c r="M65" i="1" s="1"/>
  <c r="L69" i="1"/>
  <c r="M69" i="1" s="1"/>
  <c r="L68" i="1"/>
  <c r="M68" i="1" s="1"/>
  <c r="L66" i="1"/>
  <c r="M66" i="1" s="1"/>
  <c r="I63" i="1"/>
  <c r="I62" i="1"/>
  <c r="I61" i="1"/>
  <c r="I60" i="1"/>
  <c r="I59" i="1"/>
  <c r="J59" i="1" s="1"/>
  <c r="F59" i="1"/>
  <c r="F60" i="1" s="1"/>
  <c r="F61" i="1" s="1"/>
  <c r="F62" i="1" s="1"/>
  <c r="F63" i="1" s="1"/>
  <c r="L62" i="1" s="1"/>
  <c r="M62" i="1" s="1"/>
  <c r="J60" i="1" l="1"/>
  <c r="J61" i="1" s="1"/>
  <c r="J62" i="1" s="1"/>
  <c r="J63" i="1" s="1"/>
  <c r="N81" i="1"/>
  <c r="N75" i="1"/>
  <c r="N69" i="1"/>
  <c r="L59" i="1"/>
  <c r="M59" i="1" s="1"/>
  <c r="L63" i="1"/>
  <c r="M63" i="1" s="1"/>
  <c r="L61" i="1"/>
  <c r="M61" i="1" s="1"/>
  <c r="L60" i="1"/>
  <c r="M60" i="1" s="1"/>
  <c r="I57" i="1"/>
  <c r="I56" i="1"/>
  <c r="I55" i="1"/>
  <c r="I54" i="1"/>
  <c r="I53" i="1"/>
  <c r="J53" i="1" s="1"/>
  <c r="F53" i="1"/>
  <c r="F54" i="1" s="1"/>
  <c r="F55" i="1" s="1"/>
  <c r="F56" i="1" s="1"/>
  <c r="F57" i="1" s="1"/>
  <c r="L54" i="1" s="1"/>
  <c r="M54" i="1" s="1"/>
  <c r="I51" i="1"/>
  <c r="I50" i="1"/>
  <c r="I49" i="1"/>
  <c r="I48" i="1"/>
  <c r="I47" i="1"/>
  <c r="J47" i="1" s="1"/>
  <c r="F47" i="1"/>
  <c r="F48" i="1" s="1"/>
  <c r="F49" i="1" s="1"/>
  <c r="F50" i="1" s="1"/>
  <c r="F51" i="1" s="1"/>
  <c r="L51" i="1" s="1"/>
  <c r="M51" i="1" s="1"/>
  <c r="F41" i="1"/>
  <c r="F42" i="1" s="1"/>
  <c r="F43" i="1" s="1"/>
  <c r="F44" i="1" s="1"/>
  <c r="F45" i="1" s="1"/>
  <c r="I41" i="1"/>
  <c r="J41" i="1" s="1"/>
  <c r="I42" i="1"/>
  <c r="I43" i="1"/>
  <c r="I44" i="1"/>
  <c r="I45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J54" i="1" l="1"/>
  <c r="J55" i="1" s="1"/>
  <c r="J56" i="1" s="1"/>
  <c r="J57" i="1" s="1"/>
  <c r="O57" i="1" s="1"/>
  <c r="N63" i="1"/>
  <c r="L56" i="1"/>
  <c r="M56" i="1" s="1"/>
  <c r="L53" i="1"/>
  <c r="M53" i="1" s="1"/>
  <c r="L57" i="1"/>
  <c r="M57" i="1" s="1"/>
  <c r="L55" i="1"/>
  <c r="M55" i="1" s="1"/>
  <c r="J48" i="1"/>
  <c r="J49" i="1" s="1"/>
  <c r="J50" i="1" s="1"/>
  <c r="J51" i="1" s="1"/>
  <c r="P51" i="1" s="1"/>
  <c r="Q51" i="1" s="1"/>
  <c r="L49" i="1"/>
  <c r="M49" i="1" s="1"/>
  <c r="L50" i="1"/>
  <c r="M50" i="1" s="1"/>
  <c r="L48" i="1"/>
  <c r="M48" i="1" s="1"/>
  <c r="L47" i="1"/>
  <c r="M47" i="1" s="1"/>
  <c r="L42" i="1"/>
  <c r="M42" i="1" s="1"/>
  <c r="L43" i="1"/>
  <c r="M43" i="1" s="1"/>
  <c r="L44" i="1"/>
  <c r="M44" i="1" s="1"/>
  <c r="L45" i="1"/>
  <c r="M45" i="1" s="1"/>
  <c r="J42" i="1"/>
  <c r="J43" i="1" s="1"/>
  <c r="J44" i="1" s="1"/>
  <c r="J45" i="1" s="1"/>
  <c r="L41" i="1"/>
  <c r="M41" i="1" s="1"/>
  <c r="L39" i="1"/>
  <c r="M39" i="1" s="1"/>
  <c r="L38" i="1"/>
  <c r="M38" i="1" s="1"/>
  <c r="L37" i="1"/>
  <c r="M37" i="1" s="1"/>
  <c r="L36" i="1"/>
  <c r="M36" i="1" s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P57" i="1" l="1"/>
  <c r="Q57" i="1" s="1"/>
  <c r="N57" i="1"/>
  <c r="O51" i="1"/>
  <c r="N51" i="1"/>
  <c r="P45" i="1"/>
  <c r="Q45" i="1" s="1"/>
  <c r="O45" i="1"/>
  <c r="N45" i="1"/>
  <c r="N39" i="1"/>
  <c r="O33" i="1"/>
  <c r="P39" i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M10" i="1"/>
  <c r="G12" i="1" l="1"/>
  <c r="F19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G13" i="1" l="1"/>
  <c r="F20" i="1"/>
  <c r="M12" i="1"/>
  <c r="G14" i="1" l="1"/>
  <c r="F21" i="1"/>
  <c r="G107" i="1" s="1"/>
  <c r="I15" i="1"/>
  <c r="I14" i="1"/>
  <c r="I13" i="1"/>
  <c r="J13" i="1" s="1"/>
  <c r="G15" i="1" l="1"/>
  <c r="L18" i="1"/>
  <c r="M18" i="1" s="1"/>
  <c r="L19" i="1"/>
  <c r="M19" i="1" s="1"/>
  <c r="L20" i="1"/>
  <c r="M20" i="1" s="1"/>
  <c r="L21" i="1"/>
  <c r="M21" i="1" s="1"/>
  <c r="L17" i="1"/>
  <c r="M17" i="1" s="1"/>
  <c r="O21" i="1"/>
  <c r="J14" i="1"/>
  <c r="J15" i="1" s="1"/>
  <c r="J107" i="1" s="1"/>
  <c r="G17" i="1" l="1"/>
  <c r="G18" i="1"/>
  <c r="G19" i="1"/>
  <c r="G20" i="1"/>
  <c r="G21" i="1"/>
  <c r="N21" i="1"/>
  <c r="O15" i="1"/>
  <c r="P15" i="1"/>
  <c r="G23" i="1" l="1"/>
  <c r="P107" i="1"/>
  <c r="Q107" i="1" s="1"/>
  <c r="N107" i="1"/>
  <c r="Q15" i="1"/>
  <c r="G24" i="1" l="1"/>
  <c r="C6" i="1"/>
  <c r="C8" i="1" s="1"/>
  <c r="G25" i="1" l="1"/>
  <c r="C5" i="1"/>
  <c r="L13" i="1"/>
  <c r="M13" i="1" s="1"/>
  <c r="L14" i="1"/>
  <c r="M14" i="1" s="1"/>
  <c r="L15" i="1"/>
  <c r="M15" i="1" s="1"/>
  <c r="G26" i="1" l="1"/>
  <c r="N15" i="1"/>
  <c r="G27" i="1" l="1"/>
  <c r="C7" i="1"/>
  <c r="O107" i="1"/>
  <c r="G32" i="1" l="1"/>
  <c r="G30" i="1"/>
  <c r="G31" i="1"/>
  <c r="G29" i="1"/>
  <c r="G33" i="1"/>
  <c r="G39" i="1" l="1"/>
  <c r="G38" i="1"/>
  <c r="G37" i="1"/>
  <c r="G36" i="1"/>
  <c r="G35" i="1"/>
  <c r="G43" i="1" l="1"/>
  <c r="G44" i="1"/>
  <c r="G41" i="1"/>
  <c r="G42" i="1"/>
  <c r="G45" i="1"/>
  <c r="G51" i="1" l="1"/>
  <c r="G47" i="1"/>
  <c r="G50" i="1"/>
  <c r="G49" i="1"/>
  <c r="G48" i="1"/>
  <c r="G54" i="1" l="1"/>
  <c r="G55" i="1"/>
  <c r="G56" i="1"/>
  <c r="G53" i="1"/>
  <c r="G57" i="1"/>
  <c r="G60" i="1" l="1"/>
  <c r="G62" i="1"/>
  <c r="G61" i="1"/>
  <c r="G59" i="1"/>
  <c r="G63" i="1"/>
  <c r="G69" i="1" l="1"/>
  <c r="G68" i="1"/>
  <c r="G67" i="1"/>
  <c r="G66" i="1"/>
  <c r="G65" i="1"/>
  <c r="G72" i="1" l="1"/>
  <c r="G73" i="1"/>
  <c r="G75" i="1"/>
  <c r="G74" i="1"/>
  <c r="G71" i="1"/>
  <c r="G78" i="1" l="1"/>
  <c r="G79" i="1"/>
  <c r="G77" i="1"/>
  <c r="G81" i="1"/>
  <c r="G80" i="1"/>
  <c r="G84" i="1" l="1"/>
  <c r="G85" i="1"/>
  <c r="G86" i="1"/>
  <c r="G87" i="1"/>
  <c r="G83" i="1"/>
  <c r="G93" i="1" l="1"/>
  <c r="G89" i="1"/>
  <c r="G92" i="1"/>
  <c r="G91" i="1"/>
  <c r="G90" i="1"/>
  <c r="G95" i="1" l="1"/>
  <c r="G99" i="1"/>
  <c r="G98" i="1"/>
  <c r="G97" i="1"/>
  <c r="G96" i="1"/>
  <c r="G104" i="1" l="1"/>
  <c r="G101" i="1"/>
  <c r="G105" i="1"/>
  <c r="G103" i="1"/>
  <c r="G102" i="1"/>
</calcChain>
</file>

<file path=xl/sharedStrings.xml><?xml version="1.0" encoding="utf-8"?>
<sst xmlns="http://schemas.openxmlformats.org/spreadsheetml/2006/main" count="40" uniqueCount="38">
  <si>
    <t>Arcadis Investor Relations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</si>
  <si>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</si>
  <si>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</si>
  <si>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</si>
  <si>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</si>
  <si>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</si>
  <si>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</si>
  <si>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</si>
  <si>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</si>
  <si>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</si>
  <si>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</si>
  <si>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</si>
  <si>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</si>
  <si>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</si>
  <si>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</si>
  <si>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</si>
  <si>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</si>
  <si>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</si>
  <si>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</si>
  <si>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</si>
  <si>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</si>
  <si>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</si>
  <si>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</si>
  <si>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</si>
  <si>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</si>
  <si>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</si>
  <si>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</si>
  <si>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</si>
  <si>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</si>
  <si>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</si>
  <si>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</si>
  <si>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</si>
  <si>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</si>
  <si>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</si>
  <si>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n/a</t>
  </si>
  <si>
    <t>Week 14</t>
  </si>
  <si>
    <t>Week 15</t>
  </si>
  <si>
    <t>Week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</si>
</sst>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€&quot;\ #,##0.00"/>
    <numFmt numFmtId="169" formatCode="&quot;€&quot;\ #,##0"/>
    <numFmt numFmtId="170" formatCode="#,##0%_);\(#,##0%\)"/>
    <numFmt numFmtId="171" formatCode="#,##0_ ;\-#,##0\ "/>
    <numFmt numFmtId="172" formatCode="_ &quot;€&quot;\ * #,##0_ ;_ &quot;€&quot;\ * \-#,##0_ ;_ &quot;€&quot;\ * &quot;-&quot;??_ ;_ @_ 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#,##0.0_)\x;\(#,##0.0\)\x;0.0_)\x;@_)_x"/>
    <numFmt numFmtId="176" formatCode="#,##0.0_);\(#,##0.0\);#,##0.0_);@_)"/>
    <numFmt numFmtId="177" formatCode="&quot;£&quot;_(#,##0.00_);&quot;£&quot;\(#,##0.00\);&quot;£&quot;_(0.00_);@_)"/>
    <numFmt numFmtId="178" formatCode="#,##0.00_);\(#,##0.00\);0.00_);@_)"/>
    <numFmt numFmtId="179" formatCode="\€_(#,##0.00_);\€\(#,##0.00\);\€_(0.00_);@_)"/>
    <numFmt numFmtId="180" formatCode="0.0_)\%;\(0.0\)\%;0.0_)\%;@_)_%"/>
    <numFmt numFmtId="181" formatCode="#,##0.0_)_%;\(#,##0.0\)_%;0.0_)_%;@_)_%"/>
    <numFmt numFmtId="182" formatCode="#,##0.0_)_x;\(#,##0.0\)_x;0.0_)_x;@_)_x"/>
    <numFmt numFmtId="183" formatCode="0.00000"/>
    <numFmt numFmtId="184" formatCode="_-* #,##0.00\ _k_r_-;\-* #,##0.00\ _k_r_-;_-* &quot;-&quot;??\ _k_r_-;_-@_-"/>
    <numFmt numFmtId="185" formatCode="0.0%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2"/>
      <color rgb="FFFF0000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5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43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5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4" fontId="9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3" fontId="45" fillId="0" borderId="22" applyFont="0" applyBorder="0" applyAlignment="0">
      <alignment horizontal="right" vertical="center" wrapText="1"/>
    </xf>
    <xf numFmtId="183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2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4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9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1" fontId="47" fillId="0" borderId="14" xfId="2" applyNumberFormat="1" applyFont="1" applyBorder="1"/>
    <xf numFmtId="164" fontId="47" fillId="0" borderId="15" xfId="2" applyFont="1" applyBorder="1"/>
    <xf numFmtId="172" fontId="47" fillId="0" borderId="16" xfId="2" applyNumberFormat="1" applyFont="1" applyBorder="1"/>
    <xf numFmtId="16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8" fontId="47" fillId="0" borderId="0" xfId="0" applyNumberFormat="1" applyFont="1"/>
    <xf numFmtId="169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43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9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8" fontId="47" fillId="0" borderId="0" xfId="0" applyNumberFormat="1" applyFont="1" applyAlignment="1">
      <alignment horizontal="right"/>
    </xf>
    <xf numFmtId="169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4" fontId="47" fillId="0" borderId="16" xfId="2" applyFont="1" applyBorder="1"/>
    <xf numFmtId="0" fontId="47" fillId="0" borderId="17" xfId="0" applyFont="1" applyBorder="1"/>
    <xf numFmtId="3" fontId="83" fillId="0" borderId="0" xfId="1" applyNumberFormat="1" applyFont="1"/>
    <xf numFmtId="0" fontId="83" fillId="0" borderId="0" xfId="0" applyFont="1" applyAlignment="1">
      <alignment wrapText="1"/>
    </xf>
    <xf numFmtId="0" fontId="83" fillId="0" borderId="0" xfId="0" applyFont="1"/>
    <xf numFmtId="10" fontId="83" fillId="0" borderId="0" xfId="131" applyNumberFormat="1" applyFont="1"/>
    <xf numFmtId="3" fontId="83" fillId="36" borderId="0" xfId="1" applyNumberFormat="1" applyFont="1" applyFill="1"/>
    <xf numFmtId="10" fontId="83" fillId="36" borderId="0" xfId="131" applyNumberFormat="1" applyFont="1" applyFill="1"/>
    <xf numFmtId="185" fontId="47" fillId="0" borderId="18" xfId="131" applyNumberFormat="1" applyFont="1" applyBorder="1"/>
    <xf numFmtId="16" fontId="47" fillId="0" borderId="0" xfId="0" applyNumberFormat="1" applyFont="1" applyAlignment="1">
      <alignment horizontal="center"/>
    </xf>
    <xf numFmtId="16" fontId="83" fillId="0" borderId="0" xfId="0" applyNumberFormat="1" applyFont="1"/>
    <xf numFmtId="185" fontId="47" fillId="0" borderId="0" xfId="131" applyNumberFormat="1" applyFont="1" applyAlignment="1">
      <alignment horizontal="right"/>
    </xf>
    <xf numFmtId="0" fontId="50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T109"/>
  <sheetViews>
    <sheetView showGridLines="0" tabSelected="1" view="pageBreakPreview" zoomScale="85" zoomScaleNormal="115" zoomScaleSheetLayoutView="85" workbookViewId="0">
      <pane ySplit="9" topLeftCell="A80" activePane="bottomLeft" state="frozen"/>
      <selection pane="bottomLeft" activeCell="O118" sqref="O118"/>
    </sheetView>
  </sheetViews>
  <sheetFormatPr defaultColWidth="8.7109375" defaultRowHeight="15"/>
  <cols>
    <col min="1" max="1" width="8.7109375" style="1"/>
    <col min="2" max="2" width="32.7109375" style="1" customWidth="1"/>
    <col min="3" max="3" width="15.7109375" style="1" bestFit="1" customWidth="1"/>
    <col min="4" max="4" width="14" style="1" customWidth="1"/>
    <col min="5" max="5" width="17.7109375" style="2" customWidth="1"/>
    <col min="6" max="7" width="17.7109375" style="3" customWidth="1"/>
    <col min="8" max="8" width="17.7109375" style="1" customWidth="1"/>
    <col min="9" max="9" width="17.7109375" style="4" customWidth="1"/>
    <col min="10" max="10" width="21.28515625" style="4" customWidth="1"/>
    <col min="11" max="11" width="2.5703125" style="1" customWidth="1"/>
    <col min="12" max="12" width="8" style="1" customWidth="1"/>
    <col min="13" max="13" width="11.7109375" style="1" customWidth="1"/>
    <col min="14" max="14" width="31.42578125" style="1" bestFit="1" customWidth="1"/>
    <col min="15" max="15" width="8.7109375" style="39"/>
    <col min="16" max="16" width="16.28515625" style="39" bestFit="1" customWidth="1"/>
    <col min="17" max="17" width="9.7109375" style="39" bestFit="1" customWidth="1"/>
    <col min="18" max="18" width="8.7109375" style="1"/>
    <col min="19" max="19" width="10.7109375" style="1" customWidth="1"/>
    <col min="20" max="20" width="13" style="1" bestFit="1" customWidth="1"/>
    <col min="21" max="16384" width="8.7109375" style="1"/>
  </cols>
  <sheetData>
    <row r="1" spans="2:20" ht="68.099999999999994" customHeight="1">
      <c r="B1" s="6" t="s">
        <v>0</v>
      </c>
    </row>
    <row r="2" spans="2:20" ht="71.099999999999994" customHeight="1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2:20">
      <c r="F3" s="5"/>
      <c r="G3" s="5"/>
    </row>
    <row r="4" spans="2:20" s="7" customFormat="1" ht="16.5" thickBot="1">
      <c r="B4" s="7" t="s">
        <v>19</v>
      </c>
      <c r="E4" s="8"/>
      <c r="F4" s="9"/>
      <c r="G4" s="9"/>
      <c r="I4" s="10"/>
      <c r="J4" s="10"/>
      <c r="O4" s="40"/>
      <c r="P4" s="40"/>
      <c r="Q4" s="40"/>
    </row>
    <row r="5" spans="2:20" s="7" customFormat="1" ht="15.75">
      <c r="B5" s="11" t="s">
        <v>2</v>
      </c>
      <c r="C5" s="12">
        <f>G107</f>
        <v>4575796</v>
      </c>
      <c r="D5" s="8"/>
      <c r="E5" s="8"/>
      <c r="F5" s="9"/>
      <c r="G5" s="9"/>
      <c r="I5" s="10"/>
      <c r="J5" s="10"/>
      <c r="O5" s="40"/>
      <c r="P5" s="40"/>
      <c r="Q5" s="40"/>
    </row>
    <row r="6" spans="2:20" s="7" customFormat="1" ht="15.75">
      <c r="B6" s="13" t="s">
        <v>3</v>
      </c>
      <c r="C6" s="14">
        <f>J107</f>
        <v>174999565.84709999</v>
      </c>
      <c r="D6" s="15"/>
      <c r="E6" s="15"/>
      <c r="F6" s="9"/>
      <c r="G6" s="9"/>
      <c r="I6" s="10"/>
      <c r="J6" s="10"/>
      <c r="O6" s="40"/>
      <c r="P6" s="40"/>
      <c r="Q6" s="40"/>
      <c r="S6" s="58"/>
      <c r="T6" s="58"/>
    </row>
    <row r="7" spans="2:20" s="7" customFormat="1" ht="15.75">
      <c r="B7" s="13" t="s">
        <v>4</v>
      </c>
      <c r="C7" s="45">
        <f>N107</f>
        <v>38.244617078012219</v>
      </c>
      <c r="D7" s="15"/>
      <c r="E7" s="15"/>
      <c r="F7" s="9"/>
      <c r="G7" s="9"/>
      <c r="I7" s="10"/>
      <c r="J7" s="10"/>
      <c r="O7" s="40"/>
      <c r="P7" s="40"/>
      <c r="Q7" s="40"/>
      <c r="S7" s="58"/>
      <c r="T7" s="58"/>
    </row>
    <row r="8" spans="2:20" s="7" customFormat="1" ht="16.5" thickBot="1">
      <c r="B8" s="46" t="s">
        <v>20</v>
      </c>
      <c r="C8" s="53">
        <f>C6/175000000</f>
        <v>0.99999751912628565</v>
      </c>
      <c r="E8" s="8"/>
      <c r="F8" s="9"/>
      <c r="G8" s="9"/>
      <c r="I8" s="10"/>
      <c r="J8" s="10"/>
      <c r="O8" s="40"/>
      <c r="P8" s="40"/>
      <c r="Q8" s="40"/>
      <c r="S8" s="47"/>
      <c r="T8" s="47"/>
    </row>
    <row r="9" spans="2:20" s="16" customFormat="1" ht="58.5" customHeight="1">
      <c r="C9" s="17" t="s">
        <v>5</v>
      </c>
      <c r="D9" s="17" t="s">
        <v>6</v>
      </c>
      <c r="E9" s="18" t="s">
        <v>7</v>
      </c>
      <c r="F9" s="19" t="s">
        <v>24</v>
      </c>
      <c r="G9" s="19" t="s">
        <v>8</v>
      </c>
      <c r="H9" s="17" t="s">
        <v>9</v>
      </c>
      <c r="I9" s="20" t="s">
        <v>10</v>
      </c>
      <c r="J9" s="19" t="s">
        <v>25</v>
      </c>
      <c r="L9" s="21"/>
      <c r="M9" s="21"/>
      <c r="N9" s="22" t="s">
        <v>11</v>
      </c>
      <c r="O9" s="40" t="s">
        <v>12</v>
      </c>
      <c r="P9" s="40" t="s">
        <v>13</v>
      </c>
      <c r="Q9" s="41" t="s">
        <v>14</v>
      </c>
      <c r="S9" s="48"/>
      <c r="T9" s="48"/>
    </row>
    <row r="10" spans="2:20" s="7" customFormat="1" ht="15.75" customHeight="1">
      <c r="B10" s="23" t="s">
        <v>15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  <c r="S10" s="49"/>
      <c r="T10" s="49"/>
    </row>
    <row r="11" spans="2:20" s="7" customFormat="1" ht="15.75" customHeight="1">
      <c r="B11" s="28" t="s">
        <v>16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  <c r="S11" s="47"/>
      <c r="T11" s="50"/>
    </row>
    <row r="12" spans="2:20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  <c r="S12" s="47"/>
      <c r="T12" s="50"/>
    </row>
    <row r="13" spans="2:20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  <c r="S13" s="47"/>
      <c r="T13" s="50"/>
    </row>
    <row r="14" spans="2:20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  <c r="S14" s="47"/>
      <c r="T14" s="50"/>
    </row>
    <row r="15" spans="2:20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  <c r="S15" s="47"/>
      <c r="T15" s="50"/>
    </row>
    <row r="16" spans="2:20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  <c r="S16" s="47"/>
      <c r="T16" s="50"/>
    </row>
    <row r="17" spans="2:20" s="7" customFormat="1" ht="15.75" customHeight="1">
      <c r="B17" s="28" t="s">
        <v>18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  <c r="S17" s="47"/>
      <c r="T17" s="50"/>
    </row>
    <row r="18" spans="2:20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F18+$G$15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  <c r="S18" s="47"/>
      <c r="T18" s="50"/>
    </row>
    <row r="19" spans="2:20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>F19+$G$15</f>
        <v>166029</v>
      </c>
      <c r="H19" s="25">
        <v>47.185000000000002</v>
      </c>
      <c r="I19" s="26">
        <f t="shared" ref="I19:I21" si="9">E19*H19</f>
        <v>506059.125</v>
      </c>
      <c r="J19" s="26">
        <f t="shared" ref="J19:J21" si="10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  <c r="S19" s="47"/>
      <c r="T19" s="50"/>
    </row>
    <row r="20" spans="2:20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>F20+$G$15</f>
        <v>180510</v>
      </c>
      <c r="H20" s="25">
        <v>47.802</v>
      </c>
      <c r="I20" s="26">
        <f t="shared" si="9"/>
        <v>692220.76199999999</v>
      </c>
      <c r="J20" s="26">
        <f t="shared" si="10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  <c r="S20" s="47"/>
      <c r="T20" s="50"/>
    </row>
    <row r="21" spans="2:20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>F21+$G$15</f>
        <v>201409</v>
      </c>
      <c r="H21" s="25">
        <v>47.851700000000001</v>
      </c>
      <c r="I21" s="26">
        <f t="shared" si="9"/>
        <v>1000052.6783</v>
      </c>
      <c r="J21" s="32">
        <f t="shared" si="10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  <c r="S21" s="47"/>
      <c r="T21" s="50"/>
    </row>
    <row r="22" spans="2:20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  <c r="S22" s="47"/>
      <c r="T22" s="50"/>
    </row>
    <row r="23" spans="2:20" s="7" customFormat="1" ht="15.75" customHeight="1">
      <c r="B23" s="28" t="s">
        <v>21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1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  <c r="S23" s="47"/>
      <c r="T23" s="50"/>
    </row>
    <row r="24" spans="2:20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2">F23+E24</f>
        <v>52789</v>
      </c>
      <c r="G24" s="9">
        <f>G23+E24</f>
        <v>254198</v>
      </c>
      <c r="H24" s="25">
        <v>47.511899999999997</v>
      </c>
      <c r="I24" s="26">
        <f t="shared" si="11"/>
        <v>1746537.4439999999</v>
      </c>
      <c r="J24" s="26">
        <f t="shared" ref="J24:J26" si="13">J23+I24</f>
        <v>2517562.7990999999</v>
      </c>
      <c r="L24" s="27">
        <f t="shared" ref="L24:L27" si="14">E24/$F$27</f>
        <v>0.19897481420537275</v>
      </c>
      <c r="M24" s="10">
        <f t="shared" ref="M24:M27" si="15">L24*H24</f>
        <v>9.4536714750442492</v>
      </c>
      <c r="O24" s="40"/>
      <c r="P24" s="40"/>
      <c r="Q24" s="40"/>
      <c r="S24" s="47"/>
      <c r="T24" s="50"/>
    </row>
    <row r="25" spans="2:20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2"/>
        <v>72761</v>
      </c>
      <c r="G25" s="9">
        <f t="shared" ref="G25:G27" si="16">G24+E25</f>
        <v>274170</v>
      </c>
      <c r="H25" s="25">
        <v>47.721200000000003</v>
      </c>
      <c r="I25" s="26">
        <f t="shared" si="11"/>
        <v>953087.80640000012</v>
      </c>
      <c r="J25" s="26">
        <f t="shared" si="13"/>
        <v>3470650.6055000001</v>
      </c>
      <c r="L25" s="27">
        <f t="shared" si="14"/>
        <v>0.10810459709765247</v>
      </c>
      <c r="M25" s="10">
        <f t="shared" si="15"/>
        <v>5.1588810990164928</v>
      </c>
      <c r="O25" s="40"/>
      <c r="P25" s="40"/>
      <c r="Q25" s="40"/>
      <c r="S25" s="47"/>
      <c r="T25" s="50"/>
    </row>
    <row r="26" spans="2:20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2"/>
        <v>130761</v>
      </c>
      <c r="G26" s="9">
        <f t="shared" si="16"/>
        <v>332170</v>
      </c>
      <c r="H26" s="25">
        <v>48.005800000000001</v>
      </c>
      <c r="I26" s="26">
        <f t="shared" si="11"/>
        <v>2784336.4</v>
      </c>
      <c r="J26" s="26">
        <f t="shared" si="13"/>
        <v>6254987.0055</v>
      </c>
      <c r="L26" s="27">
        <f t="shared" si="14"/>
        <v>0.3139428515753977</v>
      </c>
      <c r="M26" s="10">
        <f t="shared" si="15"/>
        <v>15.071077744158227</v>
      </c>
      <c r="O26" s="40"/>
      <c r="P26" s="40"/>
      <c r="Q26" s="40"/>
      <c r="S26" s="47"/>
      <c r="T26" s="50"/>
    </row>
    <row r="27" spans="2:20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2"/>
        <v>184747</v>
      </c>
      <c r="G27" s="9">
        <f t="shared" si="16"/>
        <v>386156</v>
      </c>
      <c r="H27" s="25">
        <v>48.019100000000002</v>
      </c>
      <c r="I27" s="26">
        <f t="shared" si="11"/>
        <v>2592359.1326000001</v>
      </c>
      <c r="J27" s="32">
        <f>J26+I27</f>
        <v>8847346.1381000001</v>
      </c>
      <c r="L27" s="27">
        <f t="shared" si="14"/>
        <v>0.29221584112326587</v>
      </c>
      <c r="M27" s="10">
        <f t="shared" si="15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  <c r="S27" s="47"/>
      <c r="T27" s="50"/>
    </row>
    <row r="28" spans="2:20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  <c r="S28" s="47"/>
      <c r="T28" s="50"/>
    </row>
    <row r="29" spans="2:20" s="7" customFormat="1" ht="15.75" customHeight="1">
      <c r="B29" s="28" t="s">
        <v>22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1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  <c r="S29" s="47"/>
      <c r="T29" s="50"/>
    </row>
    <row r="30" spans="2:20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7">F29+E30</f>
        <v>19278</v>
      </c>
      <c r="G30" s="9">
        <f t="shared" ref="G30:G33" si="18">F30+$G$27</f>
        <v>405434</v>
      </c>
      <c r="H30" s="25">
        <v>48.400500000000001</v>
      </c>
      <c r="I30" s="26">
        <f t="shared" si="11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  <c r="S30" s="47"/>
      <c r="T30" s="50"/>
    </row>
    <row r="31" spans="2:20" s="7" customFormat="1" ht="15.75" customHeight="1">
      <c r="C31" s="24">
        <v>45952</v>
      </c>
      <c r="D31" s="24">
        <v>45954</v>
      </c>
      <c r="E31" s="30">
        <v>8655</v>
      </c>
      <c r="F31" s="9">
        <f t="shared" si="17"/>
        <v>27933</v>
      </c>
      <c r="G31" s="9">
        <f t="shared" si="18"/>
        <v>414089</v>
      </c>
      <c r="H31" s="25">
        <v>49.236800000000002</v>
      </c>
      <c r="I31" s="26">
        <f t="shared" si="11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  <c r="S31" s="47"/>
      <c r="T31" s="50"/>
    </row>
    <row r="32" spans="2:20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7"/>
        <v>38512</v>
      </c>
      <c r="G32" s="9">
        <f t="shared" si="18"/>
        <v>424668</v>
      </c>
      <c r="H32" s="25">
        <v>49.019799999999996</v>
      </c>
      <c r="I32" s="26">
        <f t="shared" si="11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  <c r="S32" s="47"/>
      <c r="T32" s="50"/>
    </row>
    <row r="33" spans="2:20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0">F32+E33</f>
        <v>61852</v>
      </c>
      <c r="G33" s="9">
        <f t="shared" si="18"/>
        <v>448008</v>
      </c>
      <c r="H33" s="25">
        <v>50.121600000000001</v>
      </c>
      <c r="I33" s="26">
        <f t="shared" si="11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  <c r="S33" s="47"/>
      <c r="T33" s="50"/>
    </row>
    <row r="34" spans="2:20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  <c r="S34" s="47"/>
      <c r="T34" s="50"/>
    </row>
    <row r="35" spans="2:20" s="7" customFormat="1" ht="15.75" customHeight="1">
      <c r="B35" s="28" t="s">
        <v>23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1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  <c r="S35" s="47"/>
      <c r="T35" s="50"/>
    </row>
    <row r="36" spans="2:20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1">F35+E36</f>
        <v>28494</v>
      </c>
      <c r="G36" s="9">
        <f t="shared" ref="G36:G39" si="22">F36+$G$33</f>
        <v>476502</v>
      </c>
      <c r="H36" s="25">
        <v>50.445099999999996</v>
      </c>
      <c r="I36" s="26">
        <f t="shared" si="11"/>
        <v>761115.66879999998</v>
      </c>
      <c r="J36" s="26">
        <f t="shared" ref="J36:J38" si="23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  <c r="S36" s="47"/>
      <c r="T36" s="50"/>
    </row>
    <row r="37" spans="2:20" s="7" customFormat="1" ht="15.75" customHeight="1">
      <c r="C37" s="24">
        <v>45959</v>
      </c>
      <c r="D37" s="24">
        <v>45961</v>
      </c>
      <c r="E37" s="30">
        <v>17196</v>
      </c>
      <c r="F37" s="9">
        <f t="shared" si="21"/>
        <v>45690</v>
      </c>
      <c r="G37" s="9">
        <f t="shared" si="22"/>
        <v>493698</v>
      </c>
      <c r="H37" s="25">
        <v>50.856699999999996</v>
      </c>
      <c r="I37" s="26">
        <f t="shared" si="11"/>
        <v>874531.81319999998</v>
      </c>
      <c r="J37" s="26">
        <f t="shared" si="23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  <c r="S37" s="47"/>
      <c r="T37" s="50"/>
    </row>
    <row r="38" spans="2:20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1"/>
        <v>138690</v>
      </c>
      <c r="G38" s="9">
        <f t="shared" si="22"/>
        <v>586698</v>
      </c>
      <c r="H38" s="25">
        <v>43.087000000000003</v>
      </c>
      <c r="I38" s="26">
        <f t="shared" si="11"/>
        <v>4007091.0000000005</v>
      </c>
      <c r="J38" s="26">
        <f t="shared" si="23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  <c r="S38" s="47"/>
      <c r="T38" s="50"/>
    </row>
    <row r="39" spans="2:20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1"/>
        <v>240961</v>
      </c>
      <c r="G39" s="9">
        <f t="shared" si="22"/>
        <v>688969</v>
      </c>
      <c r="H39" s="25">
        <v>41.982500000000002</v>
      </c>
      <c r="I39" s="26">
        <f t="shared" si="11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  <c r="S39" s="47"/>
      <c r="T39" s="50"/>
    </row>
    <row r="40" spans="2:20" s="7" customFormat="1" ht="15.75" customHeigh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  <c r="S40" s="47"/>
      <c r="T40" s="50"/>
    </row>
    <row r="41" spans="2:20" s="7" customFormat="1" ht="15.75" customHeight="1">
      <c r="B41" s="28" t="s">
        <v>26</v>
      </c>
      <c r="C41" s="24">
        <v>45964</v>
      </c>
      <c r="D41" s="24">
        <v>45966</v>
      </c>
      <c r="E41" s="30">
        <v>121063</v>
      </c>
      <c r="F41" s="9">
        <f t="shared" ref="F41:F80" si="24">F40+E41</f>
        <v>121063</v>
      </c>
      <c r="G41" s="9">
        <f>F41+$G$39</f>
        <v>810032</v>
      </c>
      <c r="H41" s="25">
        <v>39.7044</v>
      </c>
      <c r="I41" s="26">
        <f>E41*H41</f>
        <v>4806733.7772000004</v>
      </c>
      <c r="J41" s="26">
        <f>I41</f>
        <v>4806733.7772000004</v>
      </c>
      <c r="L41" s="27">
        <f>E41/$F$45</f>
        <v>0.21441424528268471</v>
      </c>
      <c r="M41" s="10">
        <f>L41*H41</f>
        <v>8.5131889604018269</v>
      </c>
      <c r="O41" s="40"/>
      <c r="P41" s="40"/>
      <c r="Q41" s="40"/>
      <c r="S41" s="47"/>
      <c r="T41" s="50"/>
    </row>
    <row r="42" spans="2:20" s="7" customFormat="1" ht="15.75" customHeight="1">
      <c r="C42" s="24">
        <v>45965</v>
      </c>
      <c r="D42" s="24">
        <v>45967</v>
      </c>
      <c r="E42" s="30">
        <v>122928</v>
      </c>
      <c r="F42" s="9">
        <f t="shared" si="24"/>
        <v>243991</v>
      </c>
      <c r="G42" s="9">
        <f>F42+$G$39</f>
        <v>932960</v>
      </c>
      <c r="H42" s="25">
        <v>37.921399999999998</v>
      </c>
      <c r="I42" s="26">
        <f t="shared" ref="I42:I45" si="25">E42*H42</f>
        <v>4661601.8591999998</v>
      </c>
      <c r="J42" s="26">
        <f>J41+I42</f>
        <v>9468335.6363999993</v>
      </c>
      <c r="L42" s="27">
        <f>E42/$F$45</f>
        <v>0.21771734009656019</v>
      </c>
      <c r="M42" s="10">
        <f>L42*H42</f>
        <v>8.2561463407376969</v>
      </c>
      <c r="O42" s="40"/>
      <c r="P42" s="40"/>
      <c r="Q42" s="40"/>
      <c r="S42" s="47"/>
      <c r="T42" s="50"/>
    </row>
    <row r="43" spans="2:20" s="7" customFormat="1" ht="15.75" customHeight="1">
      <c r="C43" s="24">
        <v>45966</v>
      </c>
      <c r="D43" s="24">
        <v>45968</v>
      </c>
      <c r="E43" s="30">
        <v>99233</v>
      </c>
      <c r="F43" s="9">
        <f t="shared" si="24"/>
        <v>343224</v>
      </c>
      <c r="G43" s="9">
        <f>F43+$G$39</f>
        <v>1032193</v>
      </c>
      <c r="H43" s="25">
        <v>38.234099999999998</v>
      </c>
      <c r="I43" s="26">
        <f t="shared" si="25"/>
        <v>3794084.4452999998</v>
      </c>
      <c r="J43" s="26">
        <f t="shared" ref="J43:J44" si="26">J42+I43</f>
        <v>13262420.081699999</v>
      </c>
      <c r="L43" s="27">
        <f t="shared" ref="L43:L45" si="27">E43/$F$45</f>
        <v>0.17575121054439963</v>
      </c>
      <c r="M43" s="10">
        <f>L43*H43</f>
        <v>6.7196893590756295</v>
      </c>
      <c r="O43" s="40"/>
      <c r="P43" s="40"/>
      <c r="Q43" s="40"/>
      <c r="S43" s="47"/>
      <c r="T43" s="50"/>
    </row>
    <row r="44" spans="2:20" s="7" customFormat="1" ht="15.75" customHeight="1" thickBot="1">
      <c r="C44" s="24">
        <v>45967</v>
      </c>
      <c r="D44" s="24">
        <v>45971</v>
      </c>
      <c r="E44" s="30">
        <v>97610</v>
      </c>
      <c r="F44" s="9">
        <f t="shared" si="24"/>
        <v>440834</v>
      </c>
      <c r="G44" s="9">
        <f>F44+$G$39</f>
        <v>1129803</v>
      </c>
      <c r="H44" s="25">
        <v>37.2363</v>
      </c>
      <c r="I44" s="26">
        <f t="shared" si="25"/>
        <v>3634635.2429999998</v>
      </c>
      <c r="J44" s="26">
        <f t="shared" si="26"/>
        <v>16897055.324699998</v>
      </c>
      <c r="L44" s="27">
        <f t="shared" si="27"/>
        <v>0.17287672106294122</v>
      </c>
      <c r="M44" s="10">
        <f>L44*H44</f>
        <v>6.4372894485159984</v>
      </c>
      <c r="O44" s="40"/>
      <c r="P44" s="40"/>
      <c r="Q44" s="40"/>
      <c r="S44" s="47"/>
      <c r="T44" s="50"/>
    </row>
    <row r="45" spans="2:20" s="7" customFormat="1" ht="15.75" customHeight="1" thickBot="1">
      <c r="C45" s="24">
        <v>45968</v>
      </c>
      <c r="D45" s="24">
        <v>45972</v>
      </c>
      <c r="E45" s="30">
        <v>123788</v>
      </c>
      <c r="F45" s="31">
        <f t="shared" si="24"/>
        <v>564622</v>
      </c>
      <c r="G45" s="9">
        <f>F45+$G$39</f>
        <v>1253591</v>
      </c>
      <c r="H45" s="25">
        <v>36.235799999999998</v>
      </c>
      <c r="I45" s="26">
        <f t="shared" si="25"/>
        <v>4485557.2103999993</v>
      </c>
      <c r="J45" s="32">
        <f>J44+I45</f>
        <v>21382612.535099998</v>
      </c>
      <c r="L45" s="27">
        <f t="shared" si="27"/>
        <v>0.21924048301341428</v>
      </c>
      <c r="M45" s="10">
        <f>L45*H45</f>
        <v>7.9443542943774768</v>
      </c>
      <c r="N45" s="33">
        <f>SUM(M41:M45)</f>
        <v>37.870668403108631</v>
      </c>
      <c r="O45" s="42">
        <f>(J45/F45)</f>
        <v>37.870668403108624</v>
      </c>
      <c r="P45" s="43">
        <f>J45</f>
        <v>21382612.535099998</v>
      </c>
      <c r="Q45" s="44">
        <f>P45/175000000</f>
        <v>0.12218635734342856</v>
      </c>
      <c r="S45" s="47"/>
      <c r="T45" s="50"/>
    </row>
    <row r="46" spans="2:20" s="7" customFormat="1" ht="15.75" customHeight="1">
      <c r="B46" s="35"/>
      <c r="C46" s="35"/>
      <c r="D46" s="35"/>
      <c r="E46" s="36"/>
      <c r="F46" s="37"/>
      <c r="G46" s="37"/>
      <c r="H46" s="35"/>
      <c r="I46" s="38"/>
      <c r="J46" s="38"/>
      <c r="K46" s="35"/>
      <c r="L46" s="35"/>
      <c r="M46" s="35"/>
      <c r="N46" s="35"/>
      <c r="O46" s="40"/>
      <c r="P46" s="40"/>
      <c r="Q46" s="40"/>
      <c r="S46" s="47"/>
      <c r="T46" s="50"/>
    </row>
    <row r="47" spans="2:20" s="7" customFormat="1" ht="15.75" customHeight="1">
      <c r="B47" s="28" t="s">
        <v>27</v>
      </c>
      <c r="C47" s="24">
        <v>45971</v>
      </c>
      <c r="D47" s="24">
        <v>45973</v>
      </c>
      <c r="E47" s="30">
        <v>102580</v>
      </c>
      <c r="F47" s="9">
        <f t="shared" si="24"/>
        <v>102580</v>
      </c>
      <c r="G47" s="9">
        <f>F47+$G$45</f>
        <v>1356171</v>
      </c>
      <c r="H47" s="25">
        <v>36.706299999999999</v>
      </c>
      <c r="I47" s="26">
        <f>E47*H47</f>
        <v>3765332.2539999997</v>
      </c>
      <c r="J47" s="26">
        <f>I47</f>
        <v>3765332.2539999997</v>
      </c>
      <c r="L47" s="27">
        <f>E47/$F$51</f>
        <v>0.48466808410111034</v>
      </c>
      <c r="M47" s="10">
        <f t="shared" ref="M47:M57" si="28">L47*H47</f>
        <v>17.790372095440585</v>
      </c>
      <c r="O47" s="40"/>
      <c r="P47" s="40"/>
      <c r="Q47" s="40"/>
      <c r="S47" s="47"/>
      <c r="T47" s="50"/>
    </row>
    <row r="48" spans="2:20" s="7" customFormat="1" ht="15.75" customHeight="1">
      <c r="C48" s="24">
        <v>45972</v>
      </c>
      <c r="D48" s="24">
        <v>45974</v>
      </c>
      <c r="E48" s="30">
        <v>1000</v>
      </c>
      <c r="F48" s="9">
        <f t="shared" si="24"/>
        <v>103580</v>
      </c>
      <c r="G48" s="9">
        <f t="shared" ref="G48:G51" si="29">F48+$G$45</f>
        <v>1357171</v>
      </c>
      <c r="H48" s="25">
        <v>36.852499999999999</v>
      </c>
      <c r="I48" s="26">
        <f t="shared" ref="I48:I51" si="30">E48*H48</f>
        <v>36852.5</v>
      </c>
      <c r="J48" s="26">
        <f>J47+I48</f>
        <v>3802184.7539999997</v>
      </c>
      <c r="L48" s="27">
        <f t="shared" ref="L48:L51" si="31">E48/$F$51</f>
        <v>4.7247814788566028E-3</v>
      </c>
      <c r="M48" s="10">
        <f t="shared" si="28"/>
        <v>0.17412000944956296</v>
      </c>
      <c r="O48" s="40"/>
      <c r="P48" s="40"/>
      <c r="Q48" s="40"/>
      <c r="S48" s="47"/>
      <c r="T48" s="50"/>
    </row>
    <row r="49" spans="2:20" s="7" customFormat="1" ht="15.75" customHeight="1">
      <c r="C49" s="24">
        <v>45973</v>
      </c>
      <c r="D49" s="24">
        <v>45975</v>
      </c>
      <c r="E49" s="30">
        <v>48297</v>
      </c>
      <c r="F49" s="9">
        <f t="shared" si="24"/>
        <v>151877</v>
      </c>
      <c r="G49" s="9">
        <f t="shared" si="29"/>
        <v>1405468</v>
      </c>
      <c r="H49" s="25">
        <v>37.708500000000001</v>
      </c>
      <c r="I49" s="26">
        <f t="shared" si="30"/>
        <v>1821207.4245</v>
      </c>
      <c r="J49" s="26">
        <f>J48+I49</f>
        <v>5623392.1784999995</v>
      </c>
      <c r="L49" s="27">
        <f t="shared" si="31"/>
        <v>0.22819277108433736</v>
      </c>
      <c r="M49" s="10">
        <f t="shared" si="28"/>
        <v>8.6048071084337359</v>
      </c>
      <c r="O49" s="40"/>
      <c r="P49" s="40"/>
      <c r="Q49" s="40"/>
      <c r="S49" s="47"/>
      <c r="T49" s="50"/>
    </row>
    <row r="50" spans="2:20" s="7" customFormat="1" ht="15.75" customHeight="1" thickBot="1">
      <c r="C50" s="24">
        <v>45974</v>
      </c>
      <c r="D50" s="24">
        <v>45978</v>
      </c>
      <c r="E50" s="30">
        <v>29991</v>
      </c>
      <c r="F50" s="9">
        <f t="shared" si="24"/>
        <v>181868</v>
      </c>
      <c r="G50" s="9">
        <f t="shared" si="29"/>
        <v>1435459</v>
      </c>
      <c r="H50" s="25">
        <v>37.198099999999997</v>
      </c>
      <c r="I50" s="26">
        <f t="shared" si="30"/>
        <v>1115608.2171</v>
      </c>
      <c r="J50" s="26">
        <f>J49+I50</f>
        <v>6739000.3955999995</v>
      </c>
      <c r="L50" s="27">
        <f t="shared" si="31"/>
        <v>0.14170092133238837</v>
      </c>
      <c r="M50" s="10">
        <f t="shared" si="28"/>
        <v>5.2710050418143153</v>
      </c>
      <c r="O50" s="40"/>
      <c r="P50" s="40"/>
      <c r="Q50" s="40"/>
      <c r="S50" s="47"/>
      <c r="T50" s="50"/>
    </row>
    <row r="51" spans="2:20" s="7" customFormat="1" ht="15.75" customHeight="1" thickBot="1">
      <c r="C51" s="24">
        <v>45975</v>
      </c>
      <c r="D51" s="24">
        <v>45979</v>
      </c>
      <c r="E51" s="30">
        <v>29782</v>
      </c>
      <c r="F51" s="31">
        <f t="shared" si="24"/>
        <v>211650</v>
      </c>
      <c r="G51" s="9">
        <f t="shared" si="29"/>
        <v>1465241</v>
      </c>
      <c r="H51" s="25">
        <v>36.278300000000002</v>
      </c>
      <c r="I51" s="26">
        <f t="shared" si="30"/>
        <v>1080440.3306</v>
      </c>
      <c r="J51" s="32">
        <f>J50+I51</f>
        <v>7819440.7261999995</v>
      </c>
      <c r="L51" s="27">
        <f t="shared" si="31"/>
        <v>0.14071344200330735</v>
      </c>
      <c r="M51" s="10">
        <f t="shared" si="28"/>
        <v>5.1048444630285852</v>
      </c>
      <c r="N51" s="33">
        <f>SUM(M47:M51)</f>
        <v>36.945148718166784</v>
      </c>
      <c r="O51" s="42">
        <f>(J51/F51)</f>
        <v>36.945148718166784</v>
      </c>
      <c r="P51" s="43">
        <f>J51</f>
        <v>7819440.7261999995</v>
      </c>
      <c r="Q51" s="44">
        <f>P51/175000000</f>
        <v>4.4682518435428566E-2</v>
      </c>
      <c r="S51" s="47"/>
      <c r="T51" s="50"/>
    </row>
    <row r="52" spans="2:20" s="7" customFormat="1" ht="15.75" customHeight="1">
      <c r="B52" s="35"/>
      <c r="C52" s="35"/>
      <c r="D52" s="35"/>
      <c r="E52" s="36"/>
      <c r="F52" s="37"/>
      <c r="G52" s="37"/>
      <c r="H52" s="35"/>
      <c r="I52" s="38"/>
      <c r="J52" s="38"/>
      <c r="K52" s="35"/>
      <c r="L52" s="35"/>
      <c r="M52" s="35"/>
      <c r="N52" s="35"/>
      <c r="O52" s="40"/>
      <c r="P52" s="40"/>
      <c r="Q52" s="40"/>
      <c r="S52" s="47"/>
      <c r="T52" s="50"/>
    </row>
    <row r="53" spans="2:20" s="7" customFormat="1" ht="15.75" customHeight="1">
      <c r="B53" s="28" t="s">
        <v>28</v>
      </c>
      <c r="C53" s="24">
        <v>45978</v>
      </c>
      <c r="D53" s="24">
        <v>45980</v>
      </c>
      <c r="E53" s="30">
        <v>23371</v>
      </c>
      <c r="F53" s="9">
        <f t="shared" si="24"/>
        <v>23371</v>
      </c>
      <c r="G53" s="9">
        <f>F53+$G$51</f>
        <v>1488612</v>
      </c>
      <c r="H53" s="25">
        <v>36.016399999999997</v>
      </c>
      <c r="I53" s="26">
        <f>E53*H53</f>
        <v>841739.28439999989</v>
      </c>
      <c r="J53" s="26">
        <f>I53</f>
        <v>841739.28439999989</v>
      </c>
      <c r="L53" s="27">
        <f>E53/$F$57</f>
        <v>0.14241925655088361</v>
      </c>
      <c r="M53" s="10">
        <f t="shared" si="28"/>
        <v>5.129428911639244</v>
      </c>
      <c r="O53" s="40"/>
      <c r="P53" s="40"/>
      <c r="Q53" s="40"/>
      <c r="S53" s="47"/>
      <c r="T53" s="50"/>
    </row>
    <row r="54" spans="2:20" s="7" customFormat="1" ht="15.75" customHeight="1">
      <c r="C54" s="24">
        <v>45979</v>
      </c>
      <c r="D54" s="24">
        <v>45981</v>
      </c>
      <c r="E54" s="30">
        <v>50000</v>
      </c>
      <c r="F54" s="9">
        <f t="shared" si="24"/>
        <v>73371</v>
      </c>
      <c r="G54" s="9">
        <f t="shared" ref="G54:G57" si="32">F54+$G$51</f>
        <v>1538612</v>
      </c>
      <c r="H54" s="25">
        <v>35.969200000000001</v>
      </c>
      <c r="I54" s="26">
        <f t="shared" ref="I54:I57" si="33">E54*H54</f>
        <v>1798460</v>
      </c>
      <c r="J54" s="26">
        <f>J53+I54</f>
        <v>2640199.2843999998</v>
      </c>
      <c r="L54" s="27">
        <f t="shared" ref="L54:L57" si="34">E54/$F$57</f>
        <v>0.30469226081657524</v>
      </c>
      <c r="M54" s="10">
        <f t="shared" si="28"/>
        <v>10.959536867763559</v>
      </c>
      <c r="O54" s="40"/>
      <c r="P54" s="40"/>
      <c r="Q54" s="40"/>
      <c r="S54" s="47"/>
      <c r="T54" s="50"/>
    </row>
    <row r="55" spans="2:20" s="7" customFormat="1" ht="15.75" customHeight="1">
      <c r="C55" s="24">
        <v>45980</v>
      </c>
      <c r="D55" s="24">
        <v>45982</v>
      </c>
      <c r="E55" s="30">
        <v>29639</v>
      </c>
      <c r="F55" s="9">
        <f t="shared" si="24"/>
        <v>103010</v>
      </c>
      <c r="G55" s="9">
        <f t="shared" si="32"/>
        <v>1568251</v>
      </c>
      <c r="H55" s="25">
        <v>35.990900000000003</v>
      </c>
      <c r="I55" s="26">
        <f t="shared" si="33"/>
        <v>1066734.2851000002</v>
      </c>
      <c r="J55" s="26">
        <f>J54+I55</f>
        <v>3706933.5695000002</v>
      </c>
      <c r="L55" s="27">
        <f t="shared" si="34"/>
        <v>0.18061547836684949</v>
      </c>
      <c r="M55" s="10">
        <f t="shared" si="28"/>
        <v>6.5005136203534439</v>
      </c>
      <c r="O55" s="40"/>
      <c r="P55" s="40"/>
      <c r="Q55" s="40"/>
      <c r="S55" s="47"/>
      <c r="T55" s="50"/>
    </row>
    <row r="56" spans="2:20" s="7" customFormat="1" ht="15.75" customHeight="1" thickBot="1">
      <c r="C56" s="24">
        <v>45981</v>
      </c>
      <c r="D56" s="24">
        <v>45985</v>
      </c>
      <c r="E56" s="30">
        <v>30000</v>
      </c>
      <c r="F56" s="9">
        <f t="shared" si="24"/>
        <v>133010</v>
      </c>
      <c r="G56" s="9">
        <f t="shared" si="32"/>
        <v>1598251</v>
      </c>
      <c r="H56" s="25">
        <v>35.589300000000001</v>
      </c>
      <c r="I56" s="26">
        <f t="shared" si="33"/>
        <v>1067679</v>
      </c>
      <c r="J56" s="26">
        <f>J55+I56</f>
        <v>4774612.5695000002</v>
      </c>
      <c r="L56" s="27">
        <f t="shared" si="34"/>
        <v>0.18281535648994515</v>
      </c>
      <c r="M56" s="10">
        <f t="shared" si="28"/>
        <v>6.5062705667276051</v>
      </c>
      <c r="O56" s="40"/>
      <c r="P56" s="40"/>
      <c r="Q56" s="40"/>
      <c r="S56" s="47"/>
      <c r="T56" s="50"/>
    </row>
    <row r="57" spans="2:20" s="7" customFormat="1" ht="15.75" customHeight="1" thickBot="1">
      <c r="C57" s="24">
        <v>45982</v>
      </c>
      <c r="D57" s="24">
        <v>45986</v>
      </c>
      <c r="E57" s="30">
        <v>31090</v>
      </c>
      <c r="F57" s="31">
        <f t="shared" si="24"/>
        <v>164100</v>
      </c>
      <c r="G57" s="9">
        <f t="shared" si="32"/>
        <v>1629341</v>
      </c>
      <c r="H57" s="25">
        <v>35.192500000000003</v>
      </c>
      <c r="I57" s="26">
        <f t="shared" si="33"/>
        <v>1094134.8250000002</v>
      </c>
      <c r="J57" s="32">
        <f>J56+I57</f>
        <v>5868747.3945000004</v>
      </c>
      <c r="L57" s="27">
        <f t="shared" si="34"/>
        <v>0.1894576477757465</v>
      </c>
      <c r="M57" s="10">
        <f t="shared" si="28"/>
        <v>6.6674882693479596</v>
      </c>
      <c r="N57" s="33">
        <f>SUM(M53:M57)</f>
        <v>35.763238235831807</v>
      </c>
      <c r="O57" s="42">
        <f>(J57/F57)</f>
        <v>35.763238235831814</v>
      </c>
      <c r="P57" s="43">
        <f>J57</f>
        <v>5868747.3945000004</v>
      </c>
      <c r="Q57" s="44">
        <f>P57/175000000</f>
        <v>3.3535699397142862E-2</v>
      </c>
      <c r="S57" s="47"/>
      <c r="T57" s="50"/>
    </row>
    <row r="58" spans="2:20" s="7" customFormat="1" ht="15.75" customHeight="1">
      <c r="B58" s="35"/>
      <c r="C58" s="35"/>
      <c r="D58" s="35"/>
      <c r="E58" s="36"/>
      <c r="F58" s="37"/>
      <c r="G58" s="37"/>
      <c r="H58" s="35"/>
      <c r="I58" s="38"/>
      <c r="J58" s="38"/>
      <c r="K58" s="35"/>
      <c r="L58" s="35"/>
      <c r="M58" s="35"/>
      <c r="N58" s="35"/>
      <c r="O58" s="40"/>
      <c r="P58" s="40"/>
      <c r="Q58" s="40"/>
      <c r="S58" s="47"/>
      <c r="T58" s="50"/>
    </row>
    <row r="59" spans="2:20" s="7" customFormat="1" ht="15.75" customHeight="1">
      <c r="B59" s="28" t="s">
        <v>29</v>
      </c>
      <c r="C59" s="24">
        <v>45985</v>
      </c>
      <c r="D59" s="24">
        <v>45987</v>
      </c>
      <c r="E59" s="30">
        <v>68090</v>
      </c>
      <c r="F59" s="9">
        <f t="shared" si="24"/>
        <v>68090</v>
      </c>
      <c r="G59" s="9">
        <f>F59+$G$57</f>
        <v>1697431</v>
      </c>
      <c r="H59" s="25">
        <v>36.091299999999997</v>
      </c>
      <c r="I59" s="26">
        <f>E59*H59</f>
        <v>2457456.6169999996</v>
      </c>
      <c r="J59" s="26">
        <f>I59</f>
        <v>2457456.6169999996</v>
      </c>
      <c r="L59" s="27">
        <f>E59/$F$63</f>
        <v>0.17868342671197826</v>
      </c>
      <c r="M59" s="10">
        <f t="shared" ref="M59:M63" si="35">L59*H59</f>
        <v>6.44891715849002</v>
      </c>
      <c r="O59" s="40"/>
      <c r="P59" s="40"/>
      <c r="Q59" s="40"/>
      <c r="S59" s="47"/>
      <c r="T59" s="50"/>
    </row>
    <row r="60" spans="2:20" s="7" customFormat="1" ht="15.75" customHeight="1">
      <c r="C60" s="24">
        <v>45986</v>
      </c>
      <c r="D60" s="24">
        <v>45988</v>
      </c>
      <c r="E60" s="30">
        <v>63659</v>
      </c>
      <c r="F60" s="9">
        <f t="shared" si="24"/>
        <v>131749</v>
      </c>
      <c r="G60" s="9">
        <f t="shared" ref="G60:G63" si="36">F60+$G$57</f>
        <v>1761090</v>
      </c>
      <c r="H60" s="25">
        <v>36.317599999999999</v>
      </c>
      <c r="I60" s="26">
        <f t="shared" ref="I60:I63" si="37">E60*H60</f>
        <v>2311942.0984</v>
      </c>
      <c r="J60" s="26">
        <f>J59+I60</f>
        <v>4769398.7153999992</v>
      </c>
      <c r="L60" s="27">
        <f t="shared" ref="L60:L63" si="38">E60/$F$63</f>
        <v>0.16705548922099905</v>
      </c>
      <c r="M60" s="10">
        <f t="shared" si="35"/>
        <v>6.0670544353325546</v>
      </c>
      <c r="O60" s="40"/>
      <c r="P60" s="40"/>
      <c r="Q60" s="40"/>
      <c r="S60" s="47"/>
      <c r="T60" s="50"/>
    </row>
    <row r="61" spans="2:20" s="7" customFormat="1" ht="15.75" customHeight="1">
      <c r="C61" s="24">
        <v>45987</v>
      </c>
      <c r="D61" s="24">
        <v>45989</v>
      </c>
      <c r="E61" s="30">
        <v>72712</v>
      </c>
      <c r="F61" s="9">
        <f t="shared" si="24"/>
        <v>204461</v>
      </c>
      <c r="G61" s="9">
        <f t="shared" si="36"/>
        <v>1833802</v>
      </c>
      <c r="H61" s="25">
        <v>36.844900000000003</v>
      </c>
      <c r="I61" s="26">
        <f t="shared" si="37"/>
        <v>2679066.3688000003</v>
      </c>
      <c r="J61" s="26">
        <f>J60+I61</f>
        <v>7448465.0841999995</v>
      </c>
      <c r="L61" s="27">
        <f t="shared" si="38"/>
        <v>0.19081259102777742</v>
      </c>
      <c r="M61" s="10">
        <f t="shared" si="35"/>
        <v>7.030470835159357</v>
      </c>
      <c r="O61" s="40"/>
      <c r="P61" s="40"/>
      <c r="Q61" s="40"/>
      <c r="S61" s="47"/>
      <c r="T61" s="50"/>
    </row>
    <row r="62" spans="2:20" s="7" customFormat="1" ht="15.75" customHeight="1" thickBot="1">
      <c r="C62" s="24">
        <v>45988</v>
      </c>
      <c r="D62" s="24">
        <v>45992</v>
      </c>
      <c r="E62" s="30">
        <v>91561</v>
      </c>
      <c r="F62" s="9">
        <f t="shared" si="24"/>
        <v>296022</v>
      </c>
      <c r="G62" s="9">
        <f t="shared" si="36"/>
        <v>1925363</v>
      </c>
      <c r="H62" s="25">
        <v>37.684600000000003</v>
      </c>
      <c r="I62" s="26">
        <f t="shared" si="37"/>
        <v>3450439.6606000001</v>
      </c>
      <c r="J62" s="26">
        <f>J61+I62</f>
        <v>10898904.7448</v>
      </c>
      <c r="L62" s="27">
        <f t="shared" si="38"/>
        <v>0.24027659323212575</v>
      </c>
      <c r="M62" s="10">
        <f t="shared" si="35"/>
        <v>9.0547273053153674</v>
      </c>
      <c r="O62" s="40"/>
      <c r="P62" s="40"/>
      <c r="Q62" s="40"/>
      <c r="S62" s="51"/>
      <c r="T62" s="52"/>
    </row>
    <row r="63" spans="2:20" s="7" customFormat="1" ht="15.75" customHeight="1" thickBot="1">
      <c r="C63" s="24">
        <v>45989</v>
      </c>
      <c r="D63" s="24">
        <v>45993</v>
      </c>
      <c r="E63" s="30">
        <v>85043</v>
      </c>
      <c r="F63" s="31">
        <f t="shared" si="24"/>
        <v>381065</v>
      </c>
      <c r="G63" s="9">
        <f t="shared" si="36"/>
        <v>2010406</v>
      </c>
      <c r="H63" s="25">
        <v>38.077300000000001</v>
      </c>
      <c r="I63" s="26">
        <f t="shared" si="37"/>
        <v>3238207.8239000002</v>
      </c>
      <c r="J63" s="32">
        <f>J62+I63</f>
        <v>14137112.568700001</v>
      </c>
      <c r="L63" s="27">
        <f t="shared" si="38"/>
        <v>0.22317189980711952</v>
      </c>
      <c r="M63" s="10">
        <f t="shared" si="35"/>
        <v>8.4977833805256324</v>
      </c>
      <c r="N63" s="33">
        <f>SUM(M59:M63)</f>
        <v>37.098953114822933</v>
      </c>
      <c r="O63" s="40"/>
      <c r="P63" s="40"/>
      <c r="Q63" s="40"/>
      <c r="S63" s="47"/>
      <c r="T63" s="50"/>
    </row>
    <row r="64" spans="2:20" s="7" customFormat="1" ht="15.75" customHeight="1">
      <c r="B64" s="35"/>
      <c r="C64" s="35"/>
      <c r="D64" s="35"/>
      <c r="E64" s="36"/>
      <c r="F64" s="37"/>
      <c r="G64" s="37"/>
      <c r="H64" s="35"/>
      <c r="I64" s="38"/>
      <c r="J64" s="38"/>
      <c r="K64" s="35"/>
      <c r="L64" s="35"/>
      <c r="M64" s="35"/>
      <c r="N64" s="35"/>
      <c r="O64" s="40"/>
      <c r="P64" s="40"/>
      <c r="Q64" s="40"/>
    </row>
    <row r="65" spans="2:20" s="7" customFormat="1" ht="15.75" customHeight="1">
      <c r="B65" s="28" t="s">
        <v>30</v>
      </c>
      <c r="C65" s="24">
        <v>45992</v>
      </c>
      <c r="D65" s="24">
        <v>45994</v>
      </c>
      <c r="E65" s="30">
        <v>85622</v>
      </c>
      <c r="F65" s="9">
        <f t="shared" si="24"/>
        <v>85622</v>
      </c>
      <c r="G65" s="9">
        <f>F65+$G$63</f>
        <v>2096028</v>
      </c>
      <c r="H65" s="25">
        <v>37.668199999999999</v>
      </c>
      <c r="I65" s="26">
        <f>E65*H65</f>
        <v>3225226.6203999999</v>
      </c>
      <c r="J65" s="26">
        <f>I65</f>
        <v>3225226.6203999999</v>
      </c>
      <c r="L65" s="27">
        <f>E65/$F$69</f>
        <v>0.18588343587583744</v>
      </c>
      <c r="M65" s="10">
        <f t="shared" ref="M65:M71" si="39">L65*H65</f>
        <v>7.0018944392582201</v>
      </c>
      <c r="O65" s="40"/>
      <c r="P65" s="40"/>
      <c r="Q65" s="40"/>
      <c r="S65" s="47"/>
      <c r="T65" s="50"/>
    </row>
    <row r="66" spans="2:20" s="7" customFormat="1" ht="15.75" customHeight="1">
      <c r="C66" s="24">
        <v>45993</v>
      </c>
      <c r="D66" s="24">
        <v>45995</v>
      </c>
      <c r="E66" s="30">
        <v>100787</v>
      </c>
      <c r="F66" s="9">
        <f t="shared" si="24"/>
        <v>186409</v>
      </c>
      <c r="G66" s="9">
        <f t="shared" ref="G66:G69" si="40">F66+$G$63</f>
        <v>2196815</v>
      </c>
      <c r="H66" s="25">
        <v>37.605899999999998</v>
      </c>
      <c r="I66" s="26">
        <f t="shared" ref="I66:I69" si="41">E66*H66</f>
        <v>3790185.8432999998</v>
      </c>
      <c r="J66" s="26">
        <f>J65+I66</f>
        <v>7015412.4637000002</v>
      </c>
      <c r="L66" s="27">
        <f t="shared" ref="L66:L69" si="42">E66/$F$69</f>
        <v>0.2188063097290186</v>
      </c>
      <c r="M66" s="10">
        <f t="shared" si="39"/>
        <v>8.2284082030384997</v>
      </c>
      <c r="O66" s="40"/>
      <c r="P66" s="40"/>
      <c r="Q66" s="40"/>
      <c r="S66" s="47"/>
      <c r="T66" s="50"/>
    </row>
    <row r="67" spans="2:20" s="7" customFormat="1" ht="15.75" customHeight="1">
      <c r="C67" s="24">
        <v>45994</v>
      </c>
      <c r="D67" s="24">
        <v>45996</v>
      </c>
      <c r="E67" s="30">
        <v>109866</v>
      </c>
      <c r="F67" s="9">
        <f t="shared" si="24"/>
        <v>296275</v>
      </c>
      <c r="G67" s="9">
        <f t="shared" si="40"/>
        <v>2306681</v>
      </c>
      <c r="H67" s="25">
        <v>37.661299999999997</v>
      </c>
      <c r="I67" s="26">
        <f t="shared" si="41"/>
        <v>4137696.3857999998</v>
      </c>
      <c r="J67" s="26">
        <f>J66+I67</f>
        <v>11153108.8495</v>
      </c>
      <c r="L67" s="27">
        <f t="shared" si="42"/>
        <v>0.23851661449084063</v>
      </c>
      <c r="M67" s="10">
        <f t="shared" si="39"/>
        <v>8.9828457733238949</v>
      </c>
      <c r="O67" s="40"/>
      <c r="P67" s="40"/>
      <c r="Q67" s="40"/>
      <c r="S67" s="47"/>
      <c r="T67" s="50"/>
    </row>
    <row r="68" spans="2:20" s="7" customFormat="1" ht="15.75" customHeight="1" thickBot="1">
      <c r="C68" s="24">
        <v>45995</v>
      </c>
      <c r="D68" s="24">
        <v>45999</v>
      </c>
      <c r="E68" s="30">
        <v>90402</v>
      </c>
      <c r="F68" s="9">
        <f t="shared" si="24"/>
        <v>386677</v>
      </c>
      <c r="G68" s="9">
        <f t="shared" si="40"/>
        <v>2397083</v>
      </c>
      <c r="H68" s="25">
        <v>36.882899999999999</v>
      </c>
      <c r="I68" s="26">
        <f t="shared" si="41"/>
        <v>3334287.9257999999</v>
      </c>
      <c r="J68" s="26">
        <f>J67+I68</f>
        <v>14487396.7753</v>
      </c>
      <c r="L68" s="27">
        <f t="shared" si="42"/>
        <v>0.19626070834654011</v>
      </c>
      <c r="M68" s="10">
        <f t="shared" si="39"/>
        <v>7.2386640798746038</v>
      </c>
      <c r="O68" s="40"/>
      <c r="P68" s="40"/>
      <c r="Q68" s="40"/>
      <c r="S68" s="47"/>
      <c r="T68" s="50"/>
    </row>
    <row r="69" spans="2:20" s="7" customFormat="1" ht="15.75" customHeight="1" thickBot="1">
      <c r="C69" s="24">
        <v>45996</v>
      </c>
      <c r="D69" s="24">
        <v>46000</v>
      </c>
      <c r="E69" s="30">
        <v>73945</v>
      </c>
      <c r="F69" s="31">
        <f t="shared" si="24"/>
        <v>460622</v>
      </c>
      <c r="G69" s="9">
        <f t="shared" si="40"/>
        <v>2471028</v>
      </c>
      <c r="H69" s="25">
        <v>37.186999999999998</v>
      </c>
      <c r="I69" s="26">
        <f t="shared" si="41"/>
        <v>2749792.7149999999</v>
      </c>
      <c r="J69" s="32">
        <f>J68+I69</f>
        <v>17237189.4903</v>
      </c>
      <c r="L69" s="27">
        <f t="shared" si="42"/>
        <v>0.16053293155776319</v>
      </c>
      <c r="M69" s="10">
        <f t="shared" si="39"/>
        <v>5.9697381258385391</v>
      </c>
      <c r="N69" s="33">
        <f>SUM(M65:M69)</f>
        <v>37.421550621333758</v>
      </c>
      <c r="O69" s="40"/>
      <c r="P69" s="40"/>
      <c r="Q69" s="40"/>
      <c r="S69" s="47"/>
      <c r="T69" s="50"/>
    </row>
    <row r="70" spans="2:20" s="7" customFormat="1" ht="15.75" customHeight="1">
      <c r="B70" s="35"/>
      <c r="C70" s="35"/>
      <c r="D70" s="35"/>
      <c r="E70" s="36"/>
      <c r="F70" s="37"/>
      <c r="G70" s="37"/>
      <c r="H70" s="35"/>
      <c r="I70" s="38"/>
      <c r="J70" s="38"/>
      <c r="K70" s="35"/>
      <c r="L70" s="35"/>
      <c r="M70" s="35"/>
      <c r="N70" s="35"/>
      <c r="O70" s="40"/>
      <c r="P70" s="40"/>
      <c r="Q70" s="40"/>
      <c r="S70" s="47"/>
      <c r="T70" s="50"/>
    </row>
    <row r="71" spans="2:20" s="7" customFormat="1" ht="15.75" customHeight="1">
      <c r="B71" s="28" t="s">
        <v>31</v>
      </c>
      <c r="C71" s="24">
        <v>45999</v>
      </c>
      <c r="D71" s="24">
        <v>46001</v>
      </c>
      <c r="E71" s="30">
        <v>62869</v>
      </c>
      <c r="F71" s="9">
        <f t="shared" si="24"/>
        <v>62869</v>
      </c>
      <c r="G71" s="9">
        <f>F71+$G$69</f>
        <v>2533897</v>
      </c>
      <c r="H71" s="25">
        <v>36.667299999999997</v>
      </c>
      <c r="I71" s="26">
        <f t="shared" ref="I71:I85" si="43">E71*H71</f>
        <v>2305236.4836999997</v>
      </c>
      <c r="J71" s="26">
        <f>I71</f>
        <v>2305236.4836999997</v>
      </c>
      <c r="L71" s="27">
        <f>E71/$F$75</f>
        <v>0.19216943702354242</v>
      </c>
      <c r="M71" s="10">
        <f t="shared" si="39"/>
        <v>7.046334398173336</v>
      </c>
      <c r="O71" s="40"/>
      <c r="P71" s="40"/>
      <c r="Q71" s="40"/>
      <c r="S71" s="47"/>
      <c r="T71" s="50"/>
    </row>
    <row r="72" spans="2:20" s="7" customFormat="1" ht="15.75" customHeight="1">
      <c r="C72" s="24">
        <v>46000</v>
      </c>
      <c r="D72" s="24">
        <v>46002</v>
      </c>
      <c r="E72" s="30">
        <v>39140</v>
      </c>
      <c r="F72" s="9">
        <f t="shared" si="24"/>
        <v>102009</v>
      </c>
      <c r="G72" s="9">
        <f t="shared" ref="G72:G75" si="44">F72+$G$69</f>
        <v>2573037</v>
      </c>
      <c r="H72" s="25">
        <v>36.207700000000003</v>
      </c>
      <c r="I72" s="26">
        <f t="shared" si="43"/>
        <v>1417169.378</v>
      </c>
      <c r="J72" s="26">
        <f>J71+I72</f>
        <v>3722405.8616999998</v>
      </c>
      <c r="L72" s="27">
        <f t="shared" ref="L72:L75" si="45">E72/$F$75</f>
        <v>0.11963784639649828</v>
      </c>
      <c r="M72" s="10">
        <f t="shared" ref="M72:M75" si="46">L72*H72</f>
        <v>4.3318112509704916</v>
      </c>
      <c r="O72" s="40"/>
      <c r="P72" s="40"/>
      <c r="Q72" s="40"/>
      <c r="S72" s="47"/>
      <c r="T72" s="50"/>
    </row>
    <row r="73" spans="2:20" s="7" customFormat="1" ht="15.75" customHeight="1">
      <c r="C73" s="24">
        <v>46001</v>
      </c>
      <c r="D73" s="24">
        <v>46003</v>
      </c>
      <c r="E73" s="30">
        <v>59688</v>
      </c>
      <c r="F73" s="9">
        <f t="shared" si="24"/>
        <v>161697</v>
      </c>
      <c r="G73" s="9">
        <f t="shared" si="44"/>
        <v>2632725</v>
      </c>
      <c r="H73" s="25">
        <v>36.033200000000001</v>
      </c>
      <c r="I73" s="26">
        <f t="shared" si="43"/>
        <v>2150749.6416000002</v>
      </c>
      <c r="J73" s="26">
        <f>J72+I73</f>
        <v>5873155.5033</v>
      </c>
      <c r="L73" s="27">
        <f t="shared" si="45"/>
        <v>0.18244618742243715</v>
      </c>
      <c r="M73" s="10">
        <f t="shared" si="46"/>
        <v>6.5741199606301626</v>
      </c>
      <c r="O73" s="40"/>
      <c r="P73" s="40"/>
      <c r="Q73" s="40"/>
      <c r="S73" s="47"/>
      <c r="T73" s="50"/>
    </row>
    <row r="74" spans="2:20" s="7" customFormat="1" ht="15.75" customHeight="1" thickBot="1">
      <c r="C74" s="24">
        <v>46002</v>
      </c>
      <c r="D74" s="24">
        <v>46006</v>
      </c>
      <c r="E74" s="30">
        <v>72829</v>
      </c>
      <c r="F74" s="9">
        <f t="shared" si="24"/>
        <v>234526</v>
      </c>
      <c r="G74" s="9">
        <f t="shared" si="44"/>
        <v>2705554</v>
      </c>
      <c r="H74" s="25">
        <v>35.933300000000003</v>
      </c>
      <c r="I74" s="26">
        <f t="shared" si="43"/>
        <v>2616986.3057000004</v>
      </c>
      <c r="J74" s="26">
        <f>J73+I74</f>
        <v>8490141.8090000004</v>
      </c>
      <c r="L74" s="27">
        <f t="shared" si="45"/>
        <v>0.22261381490062784</v>
      </c>
      <c r="M74" s="10">
        <f t="shared" si="46"/>
        <v>7.9992489949687311</v>
      </c>
      <c r="O74" s="40"/>
      <c r="P74" s="40"/>
      <c r="Q74" s="40"/>
      <c r="S74" s="47"/>
      <c r="T74" s="50"/>
    </row>
    <row r="75" spans="2:20" s="7" customFormat="1" ht="15.75" customHeight="1" thickBot="1">
      <c r="C75" s="24">
        <v>46003</v>
      </c>
      <c r="D75" s="24">
        <v>46007</v>
      </c>
      <c r="E75" s="30">
        <v>92628</v>
      </c>
      <c r="F75" s="31">
        <f t="shared" si="24"/>
        <v>327154</v>
      </c>
      <c r="G75" s="9">
        <f t="shared" si="44"/>
        <v>2798182</v>
      </c>
      <c r="H75" s="25">
        <v>36.329799999999999</v>
      </c>
      <c r="I75" s="26">
        <f t="shared" si="43"/>
        <v>3365156.7143999999</v>
      </c>
      <c r="J75" s="32">
        <f>J74+I75</f>
        <v>11855298.523400001</v>
      </c>
      <c r="L75" s="27">
        <f t="shared" si="45"/>
        <v>0.28313271425689429</v>
      </c>
      <c r="M75" s="10">
        <f t="shared" si="46"/>
        <v>10.286154882410118</v>
      </c>
      <c r="N75" s="33">
        <f>SUM(M71:M75)</f>
        <v>36.237669487152843</v>
      </c>
      <c r="O75" s="40"/>
      <c r="P75" s="40"/>
      <c r="Q75" s="40"/>
      <c r="S75" s="47"/>
      <c r="T75" s="50"/>
    </row>
    <row r="76" spans="2:20" s="7" customFormat="1" ht="15.75" customHeight="1">
      <c r="B76" s="35"/>
      <c r="C76" s="35"/>
      <c r="D76" s="35"/>
      <c r="E76" s="36"/>
      <c r="F76" s="37"/>
      <c r="G76" s="37"/>
      <c r="H76" s="35"/>
      <c r="I76" s="38"/>
      <c r="J76" s="38"/>
      <c r="K76" s="35"/>
      <c r="L76" s="35"/>
      <c r="M76" s="35"/>
      <c r="N76" s="35"/>
      <c r="O76" s="40"/>
      <c r="P76" s="40"/>
      <c r="Q76" s="40"/>
      <c r="S76" s="47"/>
      <c r="T76" s="50"/>
    </row>
    <row r="77" spans="2:20" s="7" customFormat="1" ht="15.75" customHeight="1">
      <c r="B77" s="28" t="s">
        <v>32</v>
      </c>
      <c r="C77" s="24">
        <v>46006</v>
      </c>
      <c r="D77" s="24">
        <v>46008</v>
      </c>
      <c r="E77" s="30">
        <v>70641</v>
      </c>
      <c r="F77" s="9">
        <f t="shared" si="24"/>
        <v>70641</v>
      </c>
      <c r="G77" s="9">
        <f>F77+$G$75</f>
        <v>2868823</v>
      </c>
      <c r="H77" s="25">
        <v>36.235199999999999</v>
      </c>
      <c r="I77" s="26">
        <f t="shared" si="43"/>
        <v>2559690.7631999999</v>
      </c>
      <c r="J77" s="26">
        <f>I77</f>
        <v>2559690.7631999999</v>
      </c>
      <c r="L77" s="27">
        <f>E77/$F$81</f>
        <v>0.17092811393755791</v>
      </c>
      <c r="M77" s="10">
        <f t="shared" ref="M77:M81" si="47">L77*H77</f>
        <v>6.193614394150198</v>
      </c>
      <c r="O77" s="40"/>
      <c r="P77" s="40"/>
      <c r="Q77" s="40"/>
      <c r="S77" s="47"/>
      <c r="T77" s="50"/>
    </row>
    <row r="78" spans="2:20" s="7" customFormat="1" ht="15.75" customHeight="1">
      <c r="C78" s="24">
        <v>46007</v>
      </c>
      <c r="D78" s="24">
        <v>46009</v>
      </c>
      <c r="E78" s="30">
        <v>54486</v>
      </c>
      <c r="F78" s="9">
        <f t="shared" si="24"/>
        <v>125127</v>
      </c>
      <c r="G78" s="9">
        <f t="shared" ref="G78:G81" si="48">F78+$G$75</f>
        <v>2923309</v>
      </c>
      <c r="H78" s="25">
        <v>36.302399999999999</v>
      </c>
      <c r="I78" s="26">
        <f t="shared" si="43"/>
        <v>1977972.5663999999</v>
      </c>
      <c r="J78" s="26">
        <f>J77+I78</f>
        <v>4537663.3295999998</v>
      </c>
      <c r="L78" s="27">
        <f t="shared" ref="L78:L81" si="49">E78/$F$81</f>
        <v>0.13183829809886299</v>
      </c>
      <c r="M78" s="10">
        <f t="shared" si="47"/>
        <v>4.7860466329041635</v>
      </c>
      <c r="O78" s="40"/>
      <c r="P78" s="40"/>
      <c r="Q78" s="40"/>
      <c r="S78" s="47"/>
      <c r="T78" s="50"/>
    </row>
    <row r="79" spans="2:20" s="7" customFormat="1" ht="15.75" customHeight="1">
      <c r="C79" s="24">
        <v>46008</v>
      </c>
      <c r="D79" s="24">
        <v>46010</v>
      </c>
      <c r="E79" s="30">
        <v>87374</v>
      </c>
      <c r="F79" s="9">
        <f t="shared" si="24"/>
        <v>212501</v>
      </c>
      <c r="G79" s="9">
        <f t="shared" si="48"/>
        <v>3010683</v>
      </c>
      <c r="H79" s="25">
        <v>36.066499999999998</v>
      </c>
      <c r="I79" s="26">
        <f t="shared" si="43"/>
        <v>3151274.3709999998</v>
      </c>
      <c r="J79" s="26">
        <f>J78+I79</f>
        <v>7688937.7006000001</v>
      </c>
      <c r="L79" s="27">
        <f t="shared" si="49"/>
        <v>0.21141650071743301</v>
      </c>
      <c r="M79" s="10">
        <f t="shared" si="47"/>
        <v>7.6250532231252972</v>
      </c>
      <c r="O79" s="40"/>
      <c r="P79" s="40"/>
      <c r="Q79" s="40"/>
      <c r="S79" s="47"/>
      <c r="T79" s="50"/>
    </row>
    <row r="80" spans="2:20" s="7" customFormat="1" ht="15.75" customHeight="1" thickBot="1">
      <c r="C80" s="24">
        <v>46009</v>
      </c>
      <c r="D80" s="24">
        <v>46013</v>
      </c>
      <c r="E80" s="30">
        <v>98401</v>
      </c>
      <c r="F80" s="9">
        <f t="shared" si="24"/>
        <v>310902</v>
      </c>
      <c r="G80" s="9">
        <f t="shared" si="48"/>
        <v>3109084</v>
      </c>
      <c r="H80" s="25">
        <v>36.1145</v>
      </c>
      <c r="I80" s="26">
        <f t="shared" si="43"/>
        <v>3553702.9145</v>
      </c>
      <c r="J80" s="26">
        <f>J79+I80</f>
        <v>11242640.6151</v>
      </c>
      <c r="L80" s="27">
        <f t="shared" si="49"/>
        <v>0.238098233880744</v>
      </c>
      <c r="M80" s="10">
        <f t="shared" si="47"/>
        <v>8.598798667486129</v>
      </c>
      <c r="O80" s="40"/>
      <c r="P80" s="40"/>
      <c r="Q80" s="40"/>
      <c r="S80" s="47"/>
      <c r="T80" s="50"/>
    </row>
    <row r="81" spans="2:20" s="7" customFormat="1" ht="15.75" customHeight="1" thickBot="1">
      <c r="C81" s="24">
        <v>46010</v>
      </c>
      <c r="D81" s="24">
        <v>46014</v>
      </c>
      <c r="E81" s="30">
        <v>102377</v>
      </c>
      <c r="F81" s="31">
        <f>F80+E81</f>
        <v>413279</v>
      </c>
      <c r="G81" s="9">
        <f t="shared" si="48"/>
        <v>3211461</v>
      </c>
      <c r="H81" s="25">
        <v>35.809699999999999</v>
      </c>
      <c r="I81" s="26">
        <f t="shared" si="43"/>
        <v>3666089.6568999998</v>
      </c>
      <c r="J81" s="32">
        <f>J80+I81</f>
        <v>14908730.272</v>
      </c>
      <c r="L81" s="27">
        <f t="shared" si="49"/>
        <v>0.24771885336540206</v>
      </c>
      <c r="M81" s="10">
        <f t="shared" si="47"/>
        <v>8.8707378233590379</v>
      </c>
      <c r="N81" s="33">
        <f>SUM(M77:M81)</f>
        <v>36.074250741024827</v>
      </c>
      <c r="O81" s="40"/>
      <c r="P81" s="40"/>
      <c r="Q81" s="40"/>
      <c r="S81" s="47"/>
      <c r="T81" s="50"/>
    </row>
    <row r="82" spans="2:20" s="7" customFormat="1" ht="15.75" customHeight="1">
      <c r="B82" s="35"/>
      <c r="C82" s="35"/>
      <c r="D82" s="35"/>
      <c r="E82" s="36"/>
      <c r="F82" s="37"/>
      <c r="G82" s="37"/>
      <c r="H82" s="35"/>
      <c r="I82" s="38"/>
      <c r="J82" s="38"/>
      <c r="K82" s="35"/>
      <c r="L82" s="35"/>
      <c r="M82" s="35"/>
      <c r="N82" s="35"/>
      <c r="O82" s="40"/>
      <c r="P82" s="40"/>
      <c r="Q82" s="40"/>
      <c r="S82" s="47"/>
      <c r="T82" s="50"/>
    </row>
    <row r="83" spans="2:20" s="7" customFormat="1" ht="15.75" customHeight="1">
      <c r="B83" s="28" t="s">
        <v>33</v>
      </c>
      <c r="C83" s="24">
        <v>46013</v>
      </c>
      <c r="D83" s="24">
        <v>46015</v>
      </c>
      <c r="E83" s="30">
        <v>88945</v>
      </c>
      <c r="F83" s="9">
        <f t="shared" ref="F83:F86" si="50">F82+E83</f>
        <v>88945</v>
      </c>
      <c r="G83" s="9">
        <f>F83+$G$81</f>
        <v>3300406</v>
      </c>
      <c r="H83" s="25">
        <v>35.112000000000002</v>
      </c>
      <c r="I83" s="26">
        <f t="shared" si="43"/>
        <v>3123036.8400000003</v>
      </c>
      <c r="J83" s="26">
        <f>I83</f>
        <v>3123036.8400000003</v>
      </c>
      <c r="L83" s="27">
        <f>E83/$F$87</f>
        <v>0.39952117648644159</v>
      </c>
      <c r="M83" s="10">
        <f t="shared" ref="M83:M105" si="51">L83*H83</f>
        <v>14.027987548791938</v>
      </c>
      <c r="O83" s="40"/>
      <c r="P83" s="40"/>
      <c r="Q83" s="40"/>
      <c r="S83" s="47"/>
      <c r="T83" s="50"/>
    </row>
    <row r="84" spans="2:20" s="7" customFormat="1" ht="15.75" customHeight="1">
      <c r="C84" s="24">
        <v>46014</v>
      </c>
      <c r="D84" s="55">
        <v>46015</v>
      </c>
      <c r="E84" s="30">
        <v>85233</v>
      </c>
      <c r="F84" s="9">
        <f t="shared" si="50"/>
        <v>174178</v>
      </c>
      <c r="G84" s="9">
        <f>F84+$G$81</f>
        <v>3385639</v>
      </c>
      <c r="H84" s="25">
        <v>35.284199999999998</v>
      </c>
      <c r="I84" s="26">
        <f t="shared" si="43"/>
        <v>3007378.2185999998</v>
      </c>
      <c r="J84" s="26">
        <f>J83+I84</f>
        <v>6130415.0586000001</v>
      </c>
      <c r="L84" s="27">
        <f t="shared" ref="L84:L87" si="52">E84/$F$87</f>
        <v>0.38284769729011048</v>
      </c>
      <c r="M84" s="10">
        <f t="shared" si="51"/>
        <v>13.508474720723715</v>
      </c>
      <c r="O84" s="40"/>
      <c r="P84" s="40"/>
      <c r="Q84" s="40"/>
      <c r="S84" s="47"/>
      <c r="T84" s="50"/>
    </row>
    <row r="85" spans="2:20" s="7" customFormat="1" ht="15.75" customHeight="1">
      <c r="C85" s="24">
        <v>46015</v>
      </c>
      <c r="D85" s="24">
        <v>46021</v>
      </c>
      <c r="E85" s="30">
        <v>48451</v>
      </c>
      <c r="F85" s="9">
        <f t="shared" si="50"/>
        <v>222629</v>
      </c>
      <c r="G85" s="9">
        <f>F85+$G$81</f>
        <v>3434090</v>
      </c>
      <c r="H85" s="25">
        <v>35.209899999999998</v>
      </c>
      <c r="I85" s="26">
        <f t="shared" si="43"/>
        <v>1705954.8648999999</v>
      </c>
      <c r="J85" s="26">
        <f>J84+I85</f>
        <v>7836369.9234999996</v>
      </c>
      <c r="L85" s="27">
        <f t="shared" si="52"/>
        <v>0.21763112622344799</v>
      </c>
      <c r="M85" s="10">
        <f t="shared" si="51"/>
        <v>7.6627701912149808</v>
      </c>
      <c r="O85" s="40"/>
      <c r="P85" s="40"/>
      <c r="Q85" s="40"/>
      <c r="S85" s="47"/>
      <c r="T85" s="50"/>
    </row>
    <row r="86" spans="2:20" s="7" customFormat="1" ht="15.75" customHeight="1" thickBot="1">
      <c r="C86" s="24">
        <v>46016</v>
      </c>
      <c r="D86" s="54" t="s">
        <v>34</v>
      </c>
      <c r="E86" s="30"/>
      <c r="F86" s="9">
        <f t="shared" si="50"/>
        <v>222629</v>
      </c>
      <c r="G86" s="9">
        <f>F86+$G$81</f>
        <v>3434090</v>
      </c>
      <c r="H86" s="25"/>
      <c r="I86" s="26"/>
      <c r="J86" s="26">
        <f>J85+I86</f>
        <v>7836369.9234999996</v>
      </c>
      <c r="L86" s="27">
        <f t="shared" si="52"/>
        <v>0</v>
      </c>
      <c r="M86" s="10">
        <f t="shared" si="51"/>
        <v>0</v>
      </c>
      <c r="O86" s="40"/>
      <c r="P86" s="40"/>
      <c r="Q86" s="40"/>
      <c r="S86" s="47"/>
      <c r="T86" s="50"/>
    </row>
    <row r="87" spans="2:20" s="7" customFormat="1" ht="15.75" customHeight="1" thickBot="1">
      <c r="C87" s="24">
        <v>46017</v>
      </c>
      <c r="D87" s="54" t="s">
        <v>34</v>
      </c>
      <c r="E87" s="30"/>
      <c r="F87" s="31">
        <f>F86+E87</f>
        <v>222629</v>
      </c>
      <c r="G87" s="9">
        <f>F87+$G$81</f>
        <v>3434090</v>
      </c>
      <c r="H87" s="25"/>
      <c r="I87" s="26"/>
      <c r="J87" s="32">
        <f>J86+I87</f>
        <v>7836369.9234999996</v>
      </c>
      <c r="L87" s="27">
        <f t="shared" si="52"/>
        <v>0</v>
      </c>
      <c r="M87" s="10">
        <f t="shared" si="51"/>
        <v>0</v>
      </c>
      <c r="N87" s="33">
        <f>SUM(M83:M87)</f>
        <v>35.199232460730634</v>
      </c>
      <c r="O87" s="40"/>
      <c r="P87" s="40"/>
      <c r="Q87" s="40"/>
      <c r="S87" s="47"/>
      <c r="T87" s="50"/>
    </row>
    <row r="88" spans="2:20" s="7" customFormat="1" ht="15.75" customHeight="1">
      <c r="B88" s="35"/>
      <c r="C88" s="35"/>
      <c r="D88" s="35"/>
      <c r="E88" s="36"/>
      <c r="F88" s="37"/>
      <c r="G88" s="37"/>
      <c r="H88" s="35"/>
      <c r="I88" s="38"/>
      <c r="J88" s="38"/>
      <c r="K88" s="35"/>
      <c r="L88" s="35"/>
      <c r="M88" s="35"/>
      <c r="N88" s="35"/>
      <c r="O88" s="40"/>
      <c r="P88" s="40"/>
      <c r="Q88" s="40"/>
      <c r="S88" s="47"/>
      <c r="T88" s="50"/>
    </row>
    <row r="89" spans="2:20" s="7" customFormat="1" ht="15.75" customHeight="1">
      <c r="B89" s="28" t="s">
        <v>35</v>
      </c>
      <c r="C89" s="24">
        <v>46020</v>
      </c>
      <c r="D89" s="24">
        <v>46022</v>
      </c>
      <c r="E89" s="30">
        <v>71073</v>
      </c>
      <c r="F89" s="9">
        <f t="shared" ref="F89:F92" si="53">F88+E89</f>
        <v>71073</v>
      </c>
      <c r="G89" s="9">
        <f>F89+$G$87</f>
        <v>3505163</v>
      </c>
      <c r="H89" s="25">
        <v>35.631999999999998</v>
      </c>
      <c r="I89" s="26">
        <f t="shared" ref="I89:I105" si="54">E89*H89</f>
        <v>2532473.1359999999</v>
      </c>
      <c r="J89" s="26">
        <f>I89</f>
        <v>2532473.1359999999</v>
      </c>
      <c r="L89" s="27">
        <f>E89/$F$93</f>
        <v>0.28863655746293204</v>
      </c>
      <c r="M89" s="10">
        <f t="shared" si="51"/>
        <v>10.284697815519193</v>
      </c>
      <c r="O89" s="40"/>
      <c r="P89" s="40"/>
      <c r="Q89" s="40"/>
      <c r="S89" s="47"/>
      <c r="T89" s="50"/>
    </row>
    <row r="90" spans="2:20" s="7" customFormat="1" ht="15.75" customHeight="1">
      <c r="C90" s="24">
        <v>46021</v>
      </c>
      <c r="D90" s="55">
        <v>46024</v>
      </c>
      <c r="E90" s="30">
        <v>50145</v>
      </c>
      <c r="F90" s="9">
        <f t="shared" si="53"/>
        <v>121218</v>
      </c>
      <c r="G90" s="9">
        <f t="shared" ref="G90:G93" si="55">F90+$G$87</f>
        <v>3555308</v>
      </c>
      <c r="H90" s="25">
        <v>35.793399999999998</v>
      </c>
      <c r="I90" s="26">
        <f t="shared" si="54"/>
        <v>1794860.0429999998</v>
      </c>
      <c r="J90" s="26">
        <f>J89+I90</f>
        <v>4327333.1789999995</v>
      </c>
      <c r="L90" s="27">
        <f>E90/$F$93</f>
        <v>0.2036452685827069</v>
      </c>
      <c r="M90" s="10">
        <f t="shared" si="51"/>
        <v>7.289156556488261</v>
      </c>
      <c r="O90" s="40"/>
      <c r="P90" s="40"/>
      <c r="Q90" s="40"/>
      <c r="S90" s="47"/>
      <c r="T90" s="50"/>
    </row>
    <row r="91" spans="2:20" s="7" customFormat="1" ht="15.75" customHeight="1">
      <c r="C91" s="24">
        <v>46022</v>
      </c>
      <c r="D91" s="24">
        <v>46027</v>
      </c>
      <c r="E91" s="30">
        <v>31069</v>
      </c>
      <c r="F91" s="9">
        <f t="shared" si="53"/>
        <v>152287</v>
      </c>
      <c r="G91" s="9">
        <f t="shared" si="55"/>
        <v>3586377</v>
      </c>
      <c r="H91" s="25">
        <v>35.715699999999998</v>
      </c>
      <c r="I91" s="26">
        <f t="shared" si="54"/>
        <v>1109651.0833000001</v>
      </c>
      <c r="J91" s="26">
        <f>J90+I91</f>
        <v>5436984.2622999996</v>
      </c>
      <c r="L91" s="27">
        <f>E91/$F$93</f>
        <v>0.12617518894398486</v>
      </c>
      <c r="M91" s="10">
        <f t="shared" si="51"/>
        <v>4.5064351957666799</v>
      </c>
      <c r="O91" s="40"/>
      <c r="P91" s="40"/>
      <c r="Q91" s="40"/>
      <c r="S91" s="47"/>
      <c r="T91" s="50"/>
    </row>
    <row r="92" spans="2:20" s="7" customFormat="1" ht="15.75" customHeight="1" thickBot="1">
      <c r="C92" s="24">
        <v>46023</v>
      </c>
      <c r="D92" s="54" t="s">
        <v>34</v>
      </c>
      <c r="E92" s="30"/>
      <c r="F92" s="9">
        <f t="shared" si="53"/>
        <v>152287</v>
      </c>
      <c r="G92" s="9">
        <f t="shared" si="55"/>
        <v>3586377</v>
      </c>
      <c r="H92" s="25"/>
      <c r="I92" s="26">
        <f t="shared" si="54"/>
        <v>0</v>
      </c>
      <c r="J92" s="26">
        <f>J91+I92</f>
        <v>5436984.2622999996</v>
      </c>
      <c r="L92" s="27">
        <f>E92/$F$93</f>
        <v>0</v>
      </c>
      <c r="M92" s="10">
        <f t="shared" si="51"/>
        <v>0</v>
      </c>
      <c r="O92" s="40"/>
      <c r="P92" s="40"/>
      <c r="Q92" s="40"/>
      <c r="S92" s="47"/>
      <c r="T92" s="50"/>
    </row>
    <row r="93" spans="2:20" s="7" customFormat="1" ht="15.75" customHeight="1" thickBot="1">
      <c r="C93" s="24">
        <v>46024</v>
      </c>
      <c r="D93" s="24">
        <v>46028</v>
      </c>
      <c r="E93" s="30">
        <v>93950</v>
      </c>
      <c r="F93" s="31">
        <f>F92+E93</f>
        <v>246237</v>
      </c>
      <c r="G93" s="9">
        <f t="shared" si="55"/>
        <v>3680327</v>
      </c>
      <c r="H93" s="25">
        <v>35.774799999999999</v>
      </c>
      <c r="I93" s="26">
        <f t="shared" si="54"/>
        <v>3361042.46</v>
      </c>
      <c r="J93" s="32">
        <f>J92+I93</f>
        <v>8798026.7223000005</v>
      </c>
      <c r="L93" s="27">
        <f>E93/$F$93</f>
        <v>0.3815429850103762</v>
      </c>
      <c r="M93" s="10">
        <f t="shared" si="51"/>
        <v>13.649623980149206</v>
      </c>
      <c r="N93" s="33">
        <f>SUM(M89:M93)</f>
        <v>35.729913547923339</v>
      </c>
      <c r="O93" s="40"/>
      <c r="P93" s="40"/>
      <c r="Q93" s="40"/>
      <c r="S93" s="47"/>
      <c r="T93" s="50"/>
    </row>
    <row r="94" spans="2:20" s="7" customFormat="1" ht="15.75" customHeight="1">
      <c r="B94" s="35"/>
      <c r="C94" s="35"/>
      <c r="D94" s="35"/>
      <c r="E94" s="36"/>
      <c r="F94" s="37"/>
      <c r="G94" s="37"/>
      <c r="H94" s="35"/>
      <c r="I94" s="38"/>
      <c r="J94" s="38"/>
      <c r="K94" s="35"/>
      <c r="L94" s="35"/>
      <c r="M94" s="35"/>
      <c r="N94" s="35"/>
      <c r="O94" s="40"/>
      <c r="P94" s="40"/>
      <c r="Q94" s="40"/>
      <c r="S94" s="47"/>
      <c r="T94" s="50"/>
    </row>
    <row r="95" spans="2:20" s="7" customFormat="1" ht="15.75" customHeight="1">
      <c r="B95" s="28" t="s">
        <v>36</v>
      </c>
      <c r="C95" s="24">
        <v>46027</v>
      </c>
      <c r="D95" s="24">
        <v>46029</v>
      </c>
      <c r="E95" s="30">
        <v>91494</v>
      </c>
      <c r="F95" s="9">
        <f t="shared" ref="F95:F98" si="56">F94+E95</f>
        <v>91494</v>
      </c>
      <c r="G95" s="9">
        <f>F95+$G$93</f>
        <v>3771821</v>
      </c>
      <c r="H95" s="25">
        <v>36.293199999999999</v>
      </c>
      <c r="I95" s="26">
        <f t="shared" si="54"/>
        <v>3320610.0408000001</v>
      </c>
      <c r="J95" s="26">
        <f>I95</f>
        <v>3320610.0408000001</v>
      </c>
      <c r="L95" s="27">
        <f>E95/$F$99</f>
        <v>0.19826082434239181</v>
      </c>
      <c r="M95" s="10">
        <f t="shared" si="51"/>
        <v>7.1955197500232941</v>
      </c>
      <c r="O95" s="40"/>
      <c r="P95" s="40"/>
      <c r="Q95" s="40"/>
      <c r="S95" s="47"/>
      <c r="T95" s="50"/>
    </row>
    <row r="96" spans="2:20" s="7" customFormat="1" ht="15.75" customHeight="1">
      <c r="C96" s="24">
        <v>46028</v>
      </c>
      <c r="D96" s="24">
        <v>46030</v>
      </c>
      <c r="E96" s="30">
        <v>92950</v>
      </c>
      <c r="F96" s="9">
        <f t="shared" si="56"/>
        <v>184444</v>
      </c>
      <c r="G96" s="9">
        <f t="shared" ref="G96:G99" si="57">F96+$G$93</f>
        <v>3864771</v>
      </c>
      <c r="H96" s="25">
        <v>36.650399999999998</v>
      </c>
      <c r="I96" s="26">
        <f t="shared" si="54"/>
        <v>3406654.6799999997</v>
      </c>
      <c r="J96" s="26">
        <f>J95+I96</f>
        <v>6727264.7207999993</v>
      </c>
      <c r="L96" s="27">
        <f t="shared" ref="L96:L99" si="58">E96/$F$99</f>
        <v>0.20141587014039519</v>
      </c>
      <c r="M96" s="10">
        <f t="shared" si="51"/>
        <v>7.3819722069935398</v>
      </c>
      <c r="O96" s="40"/>
      <c r="P96" s="40"/>
      <c r="Q96" s="40"/>
      <c r="S96" s="47"/>
      <c r="T96" s="50"/>
    </row>
    <row r="97" spans="2:20" s="7" customFormat="1" ht="15.75" customHeight="1">
      <c r="C97" s="24">
        <v>46029</v>
      </c>
      <c r="D97" s="24">
        <v>46031</v>
      </c>
      <c r="E97" s="30">
        <v>89045</v>
      </c>
      <c r="F97" s="9">
        <f t="shared" si="56"/>
        <v>273489</v>
      </c>
      <c r="G97" s="9">
        <f t="shared" si="57"/>
        <v>3953816</v>
      </c>
      <c r="H97" s="25">
        <v>36.796500000000002</v>
      </c>
      <c r="I97" s="26">
        <f t="shared" si="54"/>
        <v>3276544.3425000003</v>
      </c>
      <c r="J97" s="26">
        <f t="shared" ref="J97:J99" si="59">J96+I97</f>
        <v>10003809.063299999</v>
      </c>
      <c r="L97" s="27">
        <f t="shared" si="58"/>
        <v>0.19295401997473363</v>
      </c>
      <c r="M97" s="10">
        <f t="shared" si="51"/>
        <v>7.1000325960002861</v>
      </c>
      <c r="O97" s="40"/>
      <c r="P97" s="40"/>
      <c r="Q97" s="40"/>
      <c r="S97" s="47"/>
      <c r="T97" s="50"/>
    </row>
    <row r="98" spans="2:20" s="7" customFormat="1" ht="15.75" customHeight="1" thickBot="1">
      <c r="C98" s="24">
        <v>46030</v>
      </c>
      <c r="D98" s="24">
        <v>46034</v>
      </c>
      <c r="E98" s="30">
        <v>92094</v>
      </c>
      <c r="F98" s="9">
        <f t="shared" si="56"/>
        <v>365583</v>
      </c>
      <c r="G98" s="9">
        <f t="shared" si="57"/>
        <v>4045910</v>
      </c>
      <c r="H98" s="25">
        <v>36.2318</v>
      </c>
      <c r="I98" s="26">
        <f t="shared" si="54"/>
        <v>3336731.3892000001</v>
      </c>
      <c r="J98" s="26">
        <f t="shared" si="59"/>
        <v>13340540.452499999</v>
      </c>
      <c r="L98" s="27">
        <f t="shared" si="58"/>
        <v>0.19956098057783278</v>
      </c>
      <c r="M98" s="10">
        <f t="shared" si="51"/>
        <v>7.2304535360999216</v>
      </c>
      <c r="O98" s="40"/>
      <c r="P98" s="40"/>
      <c r="Q98" s="40"/>
      <c r="S98" s="47"/>
      <c r="T98" s="50"/>
    </row>
    <row r="99" spans="2:20" s="7" customFormat="1" ht="15.75" customHeight="1" thickBot="1">
      <c r="C99" s="24">
        <v>46031</v>
      </c>
      <c r="D99" s="24">
        <v>46035</v>
      </c>
      <c r="E99" s="30">
        <v>95900</v>
      </c>
      <c r="F99" s="31">
        <f>F98+E99</f>
        <v>461483</v>
      </c>
      <c r="G99" s="9">
        <f t="shared" si="57"/>
        <v>4141810</v>
      </c>
      <c r="H99" s="25">
        <v>36.845100000000002</v>
      </c>
      <c r="I99" s="26">
        <f t="shared" si="54"/>
        <v>3533445.0900000003</v>
      </c>
      <c r="J99" s="32">
        <f t="shared" si="59"/>
        <v>16873985.5425</v>
      </c>
      <c r="L99" s="27">
        <f t="shared" si="58"/>
        <v>0.20780830496464658</v>
      </c>
      <c r="M99" s="10">
        <f t="shared" si="51"/>
        <v>7.6567177772529007</v>
      </c>
      <c r="N99" s="33">
        <f>SUM(M95:M99)</f>
        <v>36.564695866369945</v>
      </c>
      <c r="O99" s="40"/>
      <c r="P99" s="40"/>
      <c r="Q99" s="40"/>
      <c r="S99" s="47"/>
      <c r="T99" s="50"/>
    </row>
    <row r="100" spans="2:20" s="7" customFormat="1" ht="15.75" customHeight="1">
      <c r="B100" s="35"/>
      <c r="C100" s="35"/>
      <c r="D100" s="35"/>
      <c r="E100" s="36"/>
      <c r="F100" s="37"/>
      <c r="G100" s="37"/>
      <c r="H100" s="35"/>
      <c r="I100" s="38"/>
      <c r="J100" s="38"/>
      <c r="K100" s="35"/>
      <c r="L100" s="35"/>
      <c r="M100" s="35"/>
      <c r="N100" s="35"/>
      <c r="O100" s="40"/>
      <c r="P100" s="40"/>
      <c r="Q100" s="40"/>
      <c r="S100" s="47"/>
      <c r="T100" s="50"/>
    </row>
    <row r="101" spans="2:20" s="7" customFormat="1" ht="15.75" customHeight="1">
      <c r="B101" s="28" t="s">
        <v>37</v>
      </c>
      <c r="C101" s="24">
        <v>46034</v>
      </c>
      <c r="D101" s="24">
        <v>46036</v>
      </c>
      <c r="E101" s="30">
        <v>96696</v>
      </c>
      <c r="F101" s="9">
        <f t="shared" ref="F101:F104" si="60">F100+E101</f>
        <v>96696</v>
      </c>
      <c r="G101" s="9">
        <f>F101+$G$99</f>
        <v>4238506</v>
      </c>
      <c r="H101" s="25">
        <v>36.919400000000003</v>
      </c>
      <c r="I101" s="26">
        <f t="shared" si="54"/>
        <v>3569958.3024000004</v>
      </c>
      <c r="J101" s="26">
        <f>I101</f>
        <v>3569958.3024000004</v>
      </c>
      <c r="L101" s="27">
        <f>E101/$F$105</f>
        <v>0.22280903070605965</v>
      </c>
      <c r="M101" s="10">
        <f t="shared" si="51"/>
        <v>8.2259757282492991</v>
      </c>
      <c r="O101" s="40"/>
      <c r="P101" s="40"/>
      <c r="Q101" s="40"/>
      <c r="S101" s="47"/>
      <c r="T101" s="50"/>
    </row>
    <row r="102" spans="2:20" s="7" customFormat="1" ht="15.75" customHeight="1">
      <c r="C102" s="24">
        <v>46035</v>
      </c>
      <c r="D102" s="24">
        <v>46037</v>
      </c>
      <c r="E102" s="30">
        <v>99574</v>
      </c>
      <c r="F102" s="9">
        <f t="shared" si="60"/>
        <v>196270</v>
      </c>
      <c r="G102" s="9">
        <f t="shared" ref="G102:G105" si="61">F102+$G$99</f>
        <v>4338080</v>
      </c>
      <c r="H102" s="25">
        <v>37.181399999999996</v>
      </c>
      <c r="I102" s="26">
        <f t="shared" si="54"/>
        <v>3702300.7235999997</v>
      </c>
      <c r="J102" s="26">
        <f>J101+I102</f>
        <v>7272259.0260000005</v>
      </c>
      <c r="L102" s="27">
        <f t="shared" ref="L102:L105" si="62">E102/$F$105</f>
        <v>0.22944058103256787</v>
      </c>
      <c r="M102" s="10">
        <f t="shared" si="51"/>
        <v>8.5309220196043185</v>
      </c>
      <c r="O102" s="40"/>
      <c r="P102" s="40"/>
      <c r="Q102" s="40"/>
      <c r="S102" s="47"/>
      <c r="T102" s="50"/>
    </row>
    <row r="103" spans="2:20" s="7" customFormat="1" ht="15.75" customHeight="1">
      <c r="C103" s="24">
        <v>46036</v>
      </c>
      <c r="D103" s="24">
        <v>46038</v>
      </c>
      <c r="E103" s="30">
        <v>91828</v>
      </c>
      <c r="F103" s="9">
        <f t="shared" si="60"/>
        <v>288098</v>
      </c>
      <c r="G103" s="9">
        <f t="shared" si="61"/>
        <v>4429908</v>
      </c>
      <c r="H103" s="25">
        <v>37.190800000000003</v>
      </c>
      <c r="I103" s="26">
        <f t="shared" si="54"/>
        <v>3415156.7824000004</v>
      </c>
      <c r="J103" s="26">
        <f t="shared" ref="J103:J105" si="63">J102+I103</f>
        <v>10687415.808400001</v>
      </c>
      <c r="L103" s="27">
        <f t="shared" si="62"/>
        <v>0.2115920790071569</v>
      </c>
      <c r="M103" s="10">
        <f t="shared" si="51"/>
        <v>7.8692786919393711</v>
      </c>
      <c r="O103" s="40"/>
      <c r="P103" s="40"/>
      <c r="Q103" s="40"/>
      <c r="S103" s="47"/>
      <c r="T103" s="50"/>
    </row>
    <row r="104" spans="2:20" s="7" customFormat="1" ht="15.75" customHeight="1" thickBot="1">
      <c r="C104" s="24">
        <v>46037</v>
      </c>
      <c r="D104" s="24">
        <v>46041</v>
      </c>
      <c r="E104" s="30">
        <v>92350</v>
      </c>
      <c r="F104" s="9">
        <f t="shared" si="60"/>
        <v>380448</v>
      </c>
      <c r="G104" s="9">
        <f t="shared" si="61"/>
        <v>4522258</v>
      </c>
      <c r="H104" s="25">
        <v>37.836399999999998</v>
      </c>
      <c r="I104" s="26">
        <f t="shared" si="54"/>
        <v>3494191.5399999996</v>
      </c>
      <c r="J104" s="26">
        <f t="shared" si="63"/>
        <v>14181607.3484</v>
      </c>
      <c r="L104" s="27">
        <f t="shared" si="62"/>
        <v>0.21279488278423728</v>
      </c>
      <c r="M104" s="10">
        <f t="shared" si="51"/>
        <v>8.051392302977515</v>
      </c>
      <c r="O104" s="40"/>
      <c r="P104" s="40"/>
      <c r="Q104" s="40"/>
      <c r="S104" s="47"/>
      <c r="T104" s="50"/>
    </row>
    <row r="105" spans="2:20" s="7" customFormat="1" ht="15.75" customHeight="1" thickBot="1">
      <c r="C105" s="24">
        <v>46038</v>
      </c>
      <c r="D105" s="24">
        <v>46042</v>
      </c>
      <c r="E105" s="30">
        <v>53538</v>
      </c>
      <c r="F105" s="31">
        <f>F104+E105</f>
        <v>433986</v>
      </c>
      <c r="G105" s="9">
        <f t="shared" si="61"/>
        <v>4575796</v>
      </c>
      <c r="H105" s="25">
        <v>37.735399999999998</v>
      </c>
      <c r="I105" s="26">
        <f t="shared" si="54"/>
        <v>2020277.8451999999</v>
      </c>
      <c r="J105" s="32">
        <f t="shared" si="63"/>
        <v>16201885.193600001</v>
      </c>
      <c r="L105" s="27">
        <f t="shared" si="62"/>
        <v>0.12336342646997829</v>
      </c>
      <c r="M105" s="10">
        <f t="shared" si="51"/>
        <v>4.6551682432152184</v>
      </c>
      <c r="N105" s="33">
        <f>SUM(M101:M105)</f>
        <v>37.332736985985719</v>
      </c>
      <c r="O105" s="40"/>
      <c r="P105" s="40"/>
      <c r="Q105" s="40"/>
      <c r="S105" s="47"/>
      <c r="T105" s="50"/>
    </row>
    <row r="106" spans="2:20" s="7" customFormat="1" ht="15.75" customHeight="1" thickBot="1">
      <c r="B106" s="35"/>
      <c r="C106" s="35"/>
      <c r="D106" s="35"/>
      <c r="E106" s="36"/>
      <c r="F106" s="37"/>
      <c r="G106" s="37"/>
      <c r="H106" s="35"/>
      <c r="I106" s="38"/>
      <c r="J106" s="38"/>
      <c r="K106" s="35"/>
      <c r="L106" s="35"/>
      <c r="M106" s="35"/>
      <c r="N106" s="35"/>
      <c r="O106" s="40"/>
      <c r="P106" s="40"/>
      <c r="Q106" s="40"/>
      <c r="S106" s="47"/>
      <c r="T106" s="50"/>
    </row>
    <row r="107" spans="2:20" s="28" customFormat="1" ht="15.75" customHeight="1" thickBot="1">
      <c r="B107" s="28" t="s">
        <v>17</v>
      </c>
      <c r="E107" s="34"/>
      <c r="G107" s="31">
        <f>F15+F21+F27+F33+F39+F45+F51+F57+F63+F69+F75+F81+F87+F93+F99+F105</f>
        <v>4575796</v>
      </c>
      <c r="H107" s="25"/>
      <c r="I107" s="26"/>
      <c r="J107" s="31">
        <f>J21+J15+J27+J33+J39+J45+J51+J57+J63+J69+J75+J81+J87+J93+J99+J105</f>
        <v>174999565.84709999</v>
      </c>
      <c r="K107" s="7"/>
      <c r="L107" s="27"/>
      <c r="M107" s="10"/>
      <c r="N107" s="33">
        <f>J107/G107</f>
        <v>38.244617078012219</v>
      </c>
      <c r="O107" s="42">
        <f>N107</f>
        <v>38.244617078012219</v>
      </c>
      <c r="P107" s="43">
        <f>J107</f>
        <v>174999565.84709999</v>
      </c>
      <c r="Q107" s="56">
        <f>P107/175000000</f>
        <v>0.99999751912628565</v>
      </c>
      <c r="S107" s="47"/>
      <c r="T107" s="50"/>
    </row>
    <row r="108" spans="2:20" ht="15.75" customHeight="1"/>
    <row r="109" spans="2:20">
      <c r="B109" s="2"/>
    </row>
  </sheetData>
  <mergeCells count="2">
    <mergeCell ref="B2:N2"/>
    <mergeCell ref="S6:T7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934bfc351a9c76da5c449e150b5b50b9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6af8d34059b4482e49b0b6027791d665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customXml/itemProps2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A04D44-AFE4-41E3-AE47-9F72DECC2F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Baykalöz, Sinem</cp:lastModifiedBy>
  <cp:revision/>
  <cp:lastPrinted>2025-10-21T06:51:02Z</cp:lastPrinted>
  <dcterms:created xsi:type="dcterms:W3CDTF">2021-02-25T16:44:28Z</dcterms:created>
  <dcterms:modified xsi:type="dcterms:W3CDTF">2026-01-19T17:24:23Z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  <property fmtid="{D5CDD505-2E9C-101B-9397-08002B2CF9AE}" pid="3" name="MediaServiceImageTags">
    <vt:lpwstr/>
  </property>
</Properties>
</file>